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893BE88-9C9B-4F56-A117-4E68D39DA9C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cenario's uitgebreid" sheetId="1" r:id="rId1"/>
    <sheet name="overzicht scenario'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1" l="1"/>
  <c r="G69" i="1" s="1"/>
  <c r="K10" i="1"/>
  <c r="G10" i="1"/>
  <c r="G73" i="1"/>
  <c r="H73" i="1" s="1"/>
  <c r="G58" i="1"/>
  <c r="H58" i="1" s="1"/>
  <c r="G42" i="1"/>
  <c r="H42" i="1" s="1"/>
  <c r="G26" i="1"/>
  <c r="C26" i="1"/>
  <c r="C42" i="1"/>
  <c r="D42" i="1" s="1"/>
  <c r="C58" i="1"/>
  <c r="C73" i="1"/>
  <c r="C6" i="2"/>
  <c r="C5" i="2"/>
  <c r="C4" i="2"/>
  <c r="C3" i="2"/>
  <c r="H38" i="1"/>
  <c r="F5" i="2" s="1"/>
  <c r="H37" i="1"/>
  <c r="F45" i="1"/>
  <c r="H45" i="1" s="1"/>
  <c r="D44" i="1"/>
  <c r="F43" i="1"/>
  <c r="H43" i="1" s="1"/>
  <c r="D41" i="1"/>
  <c r="F40" i="1"/>
  <c r="H40" i="1" s="1"/>
  <c r="G38" i="1"/>
  <c r="C38" i="1"/>
  <c r="D37" i="1"/>
  <c r="H36" i="1"/>
  <c r="D36" i="1"/>
  <c r="D52" i="1"/>
  <c r="D53" i="1"/>
  <c r="D54" i="1" s="1"/>
  <c r="C54" i="1"/>
  <c r="G54" i="1"/>
  <c r="B58" i="1"/>
  <c r="B73" i="1" s="1"/>
  <c r="C69" i="1"/>
  <c r="G22" i="1"/>
  <c r="C22" i="1"/>
  <c r="K6" i="1"/>
  <c r="G6" i="1"/>
  <c r="C6" i="1"/>
  <c r="D68" i="1"/>
  <c r="D67" i="1"/>
  <c r="D58" i="1" l="1"/>
  <c r="D38" i="1"/>
  <c r="D39" i="1" s="1"/>
  <c r="F41" i="1"/>
  <c r="H41" i="1" s="1"/>
  <c r="D43" i="1"/>
  <c r="F44" i="1"/>
  <c r="H44" i="1" s="1"/>
  <c r="D40" i="1"/>
  <c r="D45" i="1"/>
  <c r="D55" i="1"/>
  <c r="D73" i="1"/>
  <c r="D69" i="1"/>
  <c r="D70" i="1" s="1"/>
  <c r="H26" i="1"/>
  <c r="D26" i="1"/>
  <c r="F21" i="1"/>
  <c r="F20" i="1"/>
  <c r="J9" i="1"/>
  <c r="B25" i="1" s="1"/>
  <c r="B57" i="1" s="1"/>
  <c r="J12" i="1"/>
  <c r="L12" i="1" s="1"/>
  <c r="J13" i="1"/>
  <c r="B29" i="1" s="1"/>
  <c r="D29" i="1" s="1"/>
  <c r="J11" i="1"/>
  <c r="L11" i="1" s="1"/>
  <c r="J8" i="1"/>
  <c r="L8" i="1" s="1"/>
  <c r="D21" i="1"/>
  <c r="D20" i="1"/>
  <c r="L10" i="1"/>
  <c r="L5" i="1"/>
  <c r="L4" i="1"/>
  <c r="H13" i="1"/>
  <c r="H12" i="1"/>
  <c r="H11" i="1"/>
  <c r="H10" i="1"/>
  <c r="H9" i="1"/>
  <c r="H8" i="1"/>
  <c r="H5" i="1"/>
  <c r="H4" i="1"/>
  <c r="C10" i="1"/>
  <c r="D10" i="1" s="1"/>
  <c r="D5" i="1"/>
  <c r="D8" i="1"/>
  <c r="D9" i="1"/>
  <c r="D11" i="1"/>
  <c r="D12" i="1"/>
  <c r="D13" i="1"/>
  <c r="D4" i="1"/>
  <c r="D6" i="1" l="1"/>
  <c r="D46" i="1"/>
  <c r="D5" i="2" s="1"/>
  <c r="B28" i="1"/>
  <c r="D28" i="1"/>
  <c r="B60" i="1"/>
  <c r="B72" i="1"/>
  <c r="D57" i="1"/>
  <c r="F57" i="1"/>
  <c r="H57" i="1" s="1"/>
  <c r="H20" i="1"/>
  <c r="F52" i="1"/>
  <c r="H21" i="1"/>
  <c r="F53" i="1"/>
  <c r="F25" i="1"/>
  <c r="H25" i="1" s="1"/>
  <c r="L9" i="1"/>
  <c r="B61" i="1"/>
  <c r="D7" i="1"/>
  <c r="D14" i="1" s="1"/>
  <c r="B24" i="1"/>
  <c r="B56" i="1" s="1"/>
  <c r="B27" i="1"/>
  <c r="B59" i="1" s="1"/>
  <c r="D61" i="1"/>
  <c r="D22" i="1"/>
  <c r="D23" i="1" s="1"/>
  <c r="D25" i="1"/>
  <c r="L13" i="1"/>
  <c r="F29" i="1"/>
  <c r="H29" i="1" s="1"/>
  <c r="F28" i="1"/>
  <c r="H28" i="1" s="1"/>
  <c r="H6" i="1"/>
  <c r="H7" i="1" s="1"/>
  <c r="H14" i="1" s="1"/>
  <c r="L6" i="1"/>
  <c r="L7" i="1" s="1"/>
  <c r="H22" i="1" l="1"/>
  <c r="H23" i="1"/>
  <c r="F3" i="2"/>
  <c r="H53" i="1"/>
  <c r="F68" i="1"/>
  <c r="H68" i="1" s="1"/>
  <c r="H52" i="1"/>
  <c r="F67" i="1"/>
  <c r="H67" i="1" s="1"/>
  <c r="F72" i="1"/>
  <c r="H72" i="1" s="1"/>
  <c r="D72" i="1"/>
  <c r="B75" i="1"/>
  <c r="D60" i="1"/>
  <c r="F60" i="1"/>
  <c r="H60" i="1" s="1"/>
  <c r="B74" i="1"/>
  <c r="D59" i="1"/>
  <c r="F59" i="1"/>
  <c r="H59" i="1" s="1"/>
  <c r="B71" i="1"/>
  <c r="F56" i="1"/>
  <c r="H56" i="1" s="1"/>
  <c r="D56" i="1"/>
  <c r="F61" i="1"/>
  <c r="H61" i="1" s="1"/>
  <c r="B76" i="1"/>
  <c r="D27" i="1"/>
  <c r="F27" i="1"/>
  <c r="H27" i="1" s="1"/>
  <c r="F24" i="1"/>
  <c r="H24" i="1" s="1"/>
  <c r="H30" i="1" s="1"/>
  <c r="D24" i="1"/>
  <c r="L14" i="1"/>
  <c r="F76" i="1" l="1"/>
  <c r="H76" i="1" s="1"/>
  <c r="D76" i="1"/>
  <c r="F71" i="1"/>
  <c r="H71" i="1" s="1"/>
  <c r="D71" i="1"/>
  <c r="F74" i="1"/>
  <c r="H74" i="1" s="1"/>
  <c r="D74" i="1"/>
  <c r="F75" i="1"/>
  <c r="H75" i="1" s="1"/>
  <c r="D75" i="1"/>
  <c r="H69" i="1"/>
  <c r="H54" i="1"/>
  <c r="D30" i="1"/>
  <c r="D3" i="2" s="1"/>
  <c r="H55" i="1" l="1"/>
  <c r="F4" i="2"/>
  <c r="H70" i="1"/>
  <c r="H77" i="1" s="1"/>
  <c r="F6" i="2"/>
  <c r="D77" i="1"/>
  <c r="D6" i="2" s="1"/>
  <c r="D62" i="1"/>
  <c r="D4" i="2" s="1"/>
  <c r="H62" i="1"/>
  <c r="H39" i="1"/>
  <c r="H46" i="1" s="1"/>
</calcChain>
</file>

<file path=xl/sharedStrings.xml><?xml version="1.0" encoding="utf-8"?>
<sst xmlns="http://schemas.openxmlformats.org/spreadsheetml/2006/main" count="108" uniqueCount="30">
  <si>
    <t>Kost</t>
  </si>
  <si>
    <t>Eenheid</t>
  </si>
  <si>
    <t>totaal</t>
  </si>
  <si>
    <t>aantal</t>
  </si>
  <si>
    <t>Schoonmaak</t>
  </si>
  <si>
    <t>verantwoordelijken</t>
  </si>
  <si>
    <t>ziekteverzuim</t>
  </si>
  <si>
    <t>loonkost  totaal</t>
  </si>
  <si>
    <t>Materiaal</t>
  </si>
  <si>
    <t>afschrijvingen</t>
  </si>
  <si>
    <t>werkingskost kledij</t>
  </si>
  <si>
    <t>2 'bs aankopen etc</t>
  </si>
  <si>
    <t>3 c's controleurs</t>
  </si>
  <si>
    <t>sectiehoofd A+</t>
  </si>
  <si>
    <t>BEREKENING OP BASIS VAN ZELFDE AANTAL VTE ALS IN SCENARIO RVB 2020</t>
  </si>
  <si>
    <t>BEREKENING OP BASIS VAN 116 VTE (+10% extra voor ziekte)</t>
  </si>
  <si>
    <t>BEREKENING OP BASIS VAN 140 VTE (+10% extra voor ziekte)</t>
  </si>
  <si>
    <t>BEREKENING OP BASIS VAN KOST CONTRACT ISS 2024</t>
  </si>
  <si>
    <t>Scenario</t>
  </si>
  <si>
    <t>116 VTE's schoonmaak + 10% vervanging wegens ziekte</t>
  </si>
  <si>
    <t>Contractueel</t>
  </si>
  <si>
    <t>Statutair</t>
  </si>
  <si>
    <t xml:space="preserve">140 VTE's schoonmaak, inclusief 10% vervanging </t>
  </si>
  <si>
    <t>140 VTE's schoonmaak, + 10% vervanging wegens ziekte</t>
  </si>
  <si>
    <t>164 VTE's schoonmaak, + 10% vervanging wegenst ziekte</t>
  </si>
  <si>
    <t>Contractueel zonder vervanging</t>
  </si>
  <si>
    <t>Kostprijs ISS 2024</t>
  </si>
  <si>
    <t>Totaal VTE</t>
  </si>
  <si>
    <t>BEREKENING OP BASIS VAN 140 VTE (inclusief 10% ziekteverzuim)</t>
  </si>
  <si>
    <t>2024 contractueel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</si>
</sst>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1" applyFont="1"/>
    <xf numFmtId="44" fontId="3" fillId="0" borderId="0" xfId="1" applyFont="1"/>
    <xf numFmtId="0" fontId="4" fillId="0" borderId="0" xfId="0" applyFont="1"/>
    <xf numFmtId="0" fontId="5" fillId="0" borderId="0" xfId="0" applyFont="1"/>
    <xf numFmtId="44" fontId="0" fillId="0" borderId="0" xfId="0" applyNumberFormat="1"/>
    <xf numFmtId="0" fontId="4" fillId="0" borderId="0" xfId="0" applyFont="1" applyAlignment="1">
      <alignment wrapText="1"/>
    </xf>
    <xf numFmtId="1" fontId="5" fillId="0" borderId="0" xfId="0" applyNumberFormat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workbookViewId="0">
      <selection activeCell="H83" sqref="H83"/>
    </sheetView>
  </sheetViews>
  <sheetFormatPr defaultRowHeight="14.5" x14ac:dyDescent="0.35"/>
  <cols>
    <col min="1" max="1" width="18.453125" customWidth="1"/>
    <col min="2" max="2" width="12.453125" customWidth="1"/>
    <col min="3" max="3" width="9.08984375" customWidth="1"/>
    <col min="4" max="4" width="16" customWidth="1"/>
    <col min="5" max="5" width="9.90625" customWidth="1"/>
    <col min="6" max="6" width="12.08984375" customWidth="1"/>
    <col min="7" max="7" width="9.90625" customWidth="1"/>
    <col min="8" max="8" width="16.6328125" customWidth="1"/>
    <col min="9" max="9" width="9.08984375" customWidth="1"/>
    <col min="10" max="10" width="13.36328125" customWidth="1"/>
    <col min="11" max="11" width="9.08984375" customWidth="1"/>
    <col min="12" max="12" width="15" customWidth="1"/>
    <col min="13" max="13" width="21" customWidth="1"/>
    <col min="14" max="14" width="14.36328125" customWidth="1"/>
    <col min="16" max="16" width="15.36328125" customWidth="1"/>
    <col min="18" max="18" width="14" customWidth="1"/>
    <col min="20" max="20" width="16.08984375" customWidth="1"/>
  </cols>
  <sheetData>
    <row r="1" spans="1:12" x14ac:dyDescent="0.35">
      <c r="A1" s="5" t="s">
        <v>14</v>
      </c>
    </row>
    <row r="2" spans="1:12" x14ac:dyDescent="0.35">
      <c r="B2">
        <v>2020</v>
      </c>
      <c r="F2">
        <v>2024</v>
      </c>
      <c r="J2" t="s">
        <v>29</v>
      </c>
    </row>
    <row r="3" spans="1:12" x14ac:dyDescent="0.35">
      <c r="A3" t="s">
        <v>0</v>
      </c>
      <c r="B3" t="s">
        <v>1</v>
      </c>
      <c r="C3" t="s">
        <v>3</v>
      </c>
      <c r="D3" t="s">
        <v>2</v>
      </c>
      <c r="F3" t="s">
        <v>1</v>
      </c>
      <c r="G3" t="s">
        <v>3</v>
      </c>
      <c r="H3" t="s">
        <v>2</v>
      </c>
      <c r="J3" t="s">
        <v>1</v>
      </c>
      <c r="K3" t="s">
        <v>3</v>
      </c>
      <c r="L3" t="s">
        <v>2</v>
      </c>
    </row>
    <row r="4" spans="1:12" x14ac:dyDescent="0.35">
      <c r="A4" t="s">
        <v>4</v>
      </c>
      <c r="B4" s="1">
        <v>44421</v>
      </c>
      <c r="C4">
        <v>173</v>
      </c>
      <c r="D4" s="1">
        <f>C4*B4</f>
        <v>7684833</v>
      </c>
      <c r="F4" s="1">
        <v>53761</v>
      </c>
      <c r="G4">
        <v>173</v>
      </c>
      <c r="H4" s="1">
        <f>G4*F4</f>
        <v>9300653</v>
      </c>
      <c r="J4" s="1">
        <v>70000</v>
      </c>
      <c r="K4">
        <v>173</v>
      </c>
      <c r="L4" s="1">
        <f>K4*J4</f>
        <v>12110000</v>
      </c>
    </row>
    <row r="5" spans="1:12" x14ac:dyDescent="0.35">
      <c r="A5" t="s">
        <v>5</v>
      </c>
      <c r="B5" s="1">
        <v>49063</v>
      </c>
      <c r="C5">
        <v>16</v>
      </c>
      <c r="D5" s="1">
        <f t="shared" ref="D5:D13" si="0">C5*B5</f>
        <v>785008</v>
      </c>
      <c r="F5" s="1">
        <v>59483</v>
      </c>
      <c r="G5">
        <v>16</v>
      </c>
      <c r="H5" s="1">
        <f t="shared" ref="H5" si="1">G5*F5</f>
        <v>951728</v>
      </c>
      <c r="J5" s="1">
        <v>78000</v>
      </c>
      <c r="K5">
        <v>16</v>
      </c>
      <c r="L5" s="1">
        <f t="shared" ref="L5" si="2">K5*J5</f>
        <v>1248000</v>
      </c>
    </row>
    <row r="6" spans="1:12" x14ac:dyDescent="0.35">
      <c r="A6" t="s">
        <v>6</v>
      </c>
      <c r="B6" s="1"/>
      <c r="C6" s="6">
        <f>(C5+C4)*1.1</f>
        <v>207.9</v>
      </c>
      <c r="D6" s="1">
        <f>(D5+D4)*0.1</f>
        <v>846984.10000000009</v>
      </c>
      <c r="F6" s="1"/>
      <c r="G6" s="6">
        <f>(G5+G4)*1.1</f>
        <v>207.9</v>
      </c>
      <c r="H6" s="1">
        <f>(H5+H4)*0.1</f>
        <v>1025238.1000000001</v>
      </c>
      <c r="J6" s="1"/>
      <c r="K6" s="6">
        <f>(K5+K4)*1.1</f>
        <v>207.9</v>
      </c>
      <c r="L6" s="1">
        <f>(L5+L4)*0.1</f>
        <v>1335800</v>
      </c>
    </row>
    <row r="7" spans="1:12" x14ac:dyDescent="0.35">
      <c r="A7" s="2" t="s">
        <v>7</v>
      </c>
      <c r="B7" s="3"/>
      <c r="C7" s="2"/>
      <c r="D7" s="3">
        <f>SUM(D4:D6)</f>
        <v>9316825.0999999996</v>
      </c>
      <c r="E7" s="2"/>
      <c r="F7" s="3"/>
      <c r="G7" s="2"/>
      <c r="H7" s="3">
        <f>SUM(H4:H6)</f>
        <v>11277619.1</v>
      </c>
      <c r="J7" s="3"/>
      <c r="K7" s="2"/>
      <c r="L7" s="3">
        <f>SUM(L4:L6)</f>
        <v>14693800</v>
      </c>
    </row>
    <row r="8" spans="1:12" x14ac:dyDescent="0.35">
      <c r="A8" t="s">
        <v>8</v>
      </c>
      <c r="B8" s="1">
        <v>255000</v>
      </c>
      <c r="C8">
        <v>1</v>
      </c>
      <c r="D8" s="1">
        <f t="shared" si="0"/>
        <v>255000</v>
      </c>
      <c r="F8" s="1">
        <v>310771.08762980509</v>
      </c>
      <c r="G8">
        <v>1</v>
      </c>
      <c r="H8" s="1">
        <f t="shared" ref="H8:H13" si="3">G8*F8</f>
        <v>310771.08762980509</v>
      </c>
      <c r="J8" s="1">
        <f>B8/109.78*133.79</f>
        <v>310771.08762980509</v>
      </c>
      <c r="K8">
        <v>1</v>
      </c>
      <c r="L8" s="1">
        <f t="shared" ref="L8:L13" si="4">K8*J8</f>
        <v>310771.08762980509</v>
      </c>
    </row>
    <row r="9" spans="1:12" x14ac:dyDescent="0.35">
      <c r="A9" t="s">
        <v>9</v>
      </c>
      <c r="B9" s="1">
        <v>80000</v>
      </c>
      <c r="C9">
        <v>1</v>
      </c>
      <c r="D9" s="1">
        <f t="shared" si="0"/>
        <v>80000</v>
      </c>
      <c r="F9" s="1">
        <v>97496.811805429024</v>
      </c>
      <c r="G9">
        <v>1</v>
      </c>
      <c r="H9" s="1">
        <f t="shared" si="3"/>
        <v>97496.811805429024</v>
      </c>
      <c r="J9" s="1">
        <f>B9/109.78*133.79</f>
        <v>97496.811805429024</v>
      </c>
      <c r="K9">
        <v>1</v>
      </c>
      <c r="L9" s="1">
        <f t="shared" si="4"/>
        <v>97496.811805429024</v>
      </c>
    </row>
    <row r="10" spans="1:12" x14ac:dyDescent="0.35">
      <c r="A10" t="s">
        <v>10</v>
      </c>
      <c r="B10" s="1">
        <v>1500</v>
      </c>
      <c r="C10">
        <f>189+6</f>
        <v>195</v>
      </c>
      <c r="D10" s="1">
        <f t="shared" si="0"/>
        <v>292500</v>
      </c>
      <c r="F10" s="1">
        <v>1500</v>
      </c>
      <c r="G10">
        <f>G6</f>
        <v>207.9</v>
      </c>
      <c r="H10" s="1">
        <f t="shared" si="3"/>
        <v>311850</v>
      </c>
      <c r="J10" s="1">
        <v>1500</v>
      </c>
      <c r="K10">
        <f>K6</f>
        <v>207.9</v>
      </c>
      <c r="L10" s="1">
        <f t="shared" si="4"/>
        <v>311850</v>
      </c>
    </row>
    <row r="11" spans="1:12" x14ac:dyDescent="0.35">
      <c r="A11" t="s">
        <v>11</v>
      </c>
      <c r="B11" s="1">
        <v>56115</v>
      </c>
      <c r="C11">
        <v>2</v>
      </c>
      <c r="D11" s="1">
        <f t="shared" si="0"/>
        <v>112230</v>
      </c>
      <c r="F11" s="1">
        <v>56115</v>
      </c>
      <c r="G11">
        <v>2</v>
      </c>
      <c r="H11" s="1">
        <f t="shared" si="3"/>
        <v>112230</v>
      </c>
      <c r="J11" s="1">
        <f>F11</f>
        <v>56115</v>
      </c>
      <c r="K11">
        <v>2</v>
      </c>
      <c r="L11" s="1">
        <f t="shared" si="4"/>
        <v>112230</v>
      </c>
    </row>
    <row r="12" spans="1:12" x14ac:dyDescent="0.35">
      <c r="A12" t="s">
        <v>12</v>
      </c>
      <c r="B12" s="1">
        <v>49063</v>
      </c>
      <c r="C12">
        <v>3</v>
      </c>
      <c r="D12" s="1">
        <f t="shared" si="0"/>
        <v>147189</v>
      </c>
      <c r="F12" s="1">
        <v>49063</v>
      </c>
      <c r="G12">
        <v>3</v>
      </c>
      <c r="H12" s="1">
        <f t="shared" si="3"/>
        <v>147189</v>
      </c>
      <c r="J12" s="1">
        <f t="shared" ref="J12:J13" si="5">F12</f>
        <v>49063</v>
      </c>
      <c r="K12">
        <v>3</v>
      </c>
      <c r="L12" s="1">
        <f t="shared" si="4"/>
        <v>147189</v>
      </c>
    </row>
    <row r="13" spans="1:12" x14ac:dyDescent="0.35">
      <c r="A13" t="s">
        <v>13</v>
      </c>
      <c r="B13" s="1">
        <v>96978</v>
      </c>
      <c r="C13">
        <v>1</v>
      </c>
      <c r="D13" s="1">
        <f t="shared" si="0"/>
        <v>96978</v>
      </c>
      <c r="F13" s="1">
        <v>96978</v>
      </c>
      <c r="G13">
        <v>1</v>
      </c>
      <c r="H13" s="1">
        <f t="shared" si="3"/>
        <v>96978</v>
      </c>
      <c r="J13" s="1">
        <f t="shared" si="5"/>
        <v>96978</v>
      </c>
      <c r="K13">
        <v>1</v>
      </c>
      <c r="L13" s="1">
        <f t="shared" si="4"/>
        <v>96978</v>
      </c>
    </row>
    <row r="14" spans="1:12" ht="16" x14ac:dyDescent="0.5">
      <c r="B14" s="1"/>
      <c r="D14" s="4">
        <f>SUM(D7:D13)</f>
        <v>10300722.1</v>
      </c>
      <c r="F14" s="1"/>
      <c r="H14" s="4">
        <f>SUM(H7:H13)</f>
        <v>12354133.999435233</v>
      </c>
      <c r="J14" s="1"/>
      <c r="L14" s="4">
        <f>SUM(L7:L13)</f>
        <v>15770314.899435233</v>
      </c>
    </row>
    <row r="15" spans="1:12" x14ac:dyDescent="0.35">
      <c r="B15" s="1"/>
      <c r="D15" s="1"/>
    </row>
    <row r="16" spans="1:12" x14ac:dyDescent="0.35">
      <c r="B16" s="1"/>
      <c r="D16" s="1"/>
    </row>
    <row r="17" spans="1:8" x14ac:dyDescent="0.35">
      <c r="A17" s="5" t="s">
        <v>15</v>
      </c>
      <c r="B17" s="1"/>
      <c r="D17" s="1"/>
    </row>
    <row r="18" spans="1:8" x14ac:dyDescent="0.35">
      <c r="B18">
        <v>2024</v>
      </c>
      <c r="F18" t="s">
        <v>29</v>
      </c>
    </row>
    <row r="19" spans="1:8" x14ac:dyDescent="0.35">
      <c r="A19" t="s">
        <v>0</v>
      </c>
      <c r="B19" t="s">
        <v>1</v>
      </c>
      <c r="C19" t="s">
        <v>3</v>
      </c>
      <c r="D19" t="s">
        <v>2</v>
      </c>
      <c r="F19" t="s">
        <v>1</v>
      </c>
      <c r="G19" t="s">
        <v>3</v>
      </c>
      <c r="H19" t="s">
        <v>2</v>
      </c>
    </row>
    <row r="20" spans="1:8" x14ac:dyDescent="0.35">
      <c r="A20" t="s">
        <v>4</v>
      </c>
      <c r="B20" s="1">
        <v>53761</v>
      </c>
      <c r="C20">
        <v>100</v>
      </c>
      <c r="D20" s="1">
        <f>C20*B20</f>
        <v>5376100</v>
      </c>
      <c r="F20" s="1">
        <f>J4</f>
        <v>70000</v>
      </c>
      <c r="G20">
        <v>100</v>
      </c>
      <c r="H20" s="1">
        <f>G20*F20</f>
        <v>7000000</v>
      </c>
    </row>
    <row r="21" spans="1:8" x14ac:dyDescent="0.35">
      <c r="A21" t="s">
        <v>5</v>
      </c>
      <c r="B21" s="1">
        <v>59483</v>
      </c>
      <c r="C21">
        <v>16</v>
      </c>
      <c r="D21" s="1">
        <f>C21*B21</f>
        <v>951728</v>
      </c>
      <c r="F21" s="1">
        <f>J5</f>
        <v>78000</v>
      </c>
      <c r="G21">
        <v>16</v>
      </c>
      <c r="H21" s="1">
        <f>G21*F21</f>
        <v>1248000</v>
      </c>
    </row>
    <row r="22" spans="1:8" x14ac:dyDescent="0.35">
      <c r="A22" t="s">
        <v>6</v>
      </c>
      <c r="B22" s="1"/>
      <c r="C22" s="6">
        <f>(C21+C20)*1.1</f>
        <v>127.60000000000001</v>
      </c>
      <c r="D22" s="1">
        <f>(D21+D20)*0.1</f>
        <v>632782.80000000005</v>
      </c>
      <c r="F22" s="1"/>
      <c r="G22" s="6">
        <f>(G21+G20)*1.1</f>
        <v>127.60000000000001</v>
      </c>
      <c r="H22" s="1">
        <f>(H21+H20)*0.1</f>
        <v>824800</v>
      </c>
    </row>
    <row r="23" spans="1:8" x14ac:dyDescent="0.35">
      <c r="A23" s="2" t="s">
        <v>7</v>
      </c>
      <c r="B23" s="3"/>
      <c r="C23" s="2"/>
      <c r="D23" s="3">
        <f>SUM(D20:D22)</f>
        <v>6960610.7999999998</v>
      </c>
      <c r="F23" s="3"/>
      <c r="G23" s="2"/>
      <c r="H23" s="3">
        <f>SUM(H20:H22)</f>
        <v>9072800</v>
      </c>
    </row>
    <row r="24" spans="1:8" x14ac:dyDescent="0.35">
      <c r="A24" t="s">
        <v>8</v>
      </c>
      <c r="B24" s="1">
        <f>J8</f>
        <v>310771.08762980509</v>
      </c>
      <c r="C24">
        <v>1</v>
      </c>
      <c r="D24" s="1">
        <f t="shared" ref="D24:D29" si="6">C24*B24</f>
        <v>310771.08762980509</v>
      </c>
      <c r="F24" s="1">
        <f>B24</f>
        <v>310771.08762980509</v>
      </c>
      <c r="G24">
        <v>1</v>
      </c>
      <c r="H24" s="1">
        <f t="shared" ref="H24:H29" si="7">G24*F24</f>
        <v>310771.08762980509</v>
      </c>
    </row>
    <row r="25" spans="1:8" x14ac:dyDescent="0.35">
      <c r="A25" t="s">
        <v>9</v>
      </c>
      <c r="B25" s="1">
        <f>J9</f>
        <v>97496.811805429024</v>
      </c>
      <c r="C25">
        <v>1</v>
      </c>
      <c r="D25" s="1">
        <f t="shared" si="6"/>
        <v>97496.811805429024</v>
      </c>
      <c r="F25" s="1">
        <f>B25</f>
        <v>97496.811805429024</v>
      </c>
      <c r="G25">
        <v>1</v>
      </c>
      <c r="H25" s="1">
        <f t="shared" si="7"/>
        <v>97496.811805429024</v>
      </c>
    </row>
    <row r="26" spans="1:8" x14ac:dyDescent="0.35">
      <c r="A26" t="s">
        <v>10</v>
      </c>
      <c r="B26" s="1">
        <v>1500</v>
      </c>
      <c r="C26">
        <f>C22</f>
        <v>127.60000000000001</v>
      </c>
      <c r="D26" s="1">
        <f t="shared" si="6"/>
        <v>191400</v>
      </c>
      <c r="F26" s="1">
        <v>1500</v>
      </c>
      <c r="G26">
        <f>C26</f>
        <v>127.60000000000001</v>
      </c>
      <c r="H26" s="1">
        <f t="shared" si="7"/>
        <v>191400</v>
      </c>
    </row>
    <row r="27" spans="1:8" x14ac:dyDescent="0.35">
      <c r="A27" t="s">
        <v>11</v>
      </c>
      <c r="B27" s="1">
        <f>J11</f>
        <v>56115</v>
      </c>
      <c r="C27">
        <v>2</v>
      </c>
      <c r="D27" s="1">
        <f t="shared" si="6"/>
        <v>112230</v>
      </c>
      <c r="F27" s="1">
        <f>B27</f>
        <v>56115</v>
      </c>
      <c r="G27">
        <v>2</v>
      </c>
      <c r="H27" s="1">
        <f t="shared" si="7"/>
        <v>112230</v>
      </c>
    </row>
    <row r="28" spans="1:8" x14ac:dyDescent="0.35">
      <c r="A28" t="s">
        <v>12</v>
      </c>
      <c r="B28" s="1">
        <f>J12</f>
        <v>49063</v>
      </c>
      <c r="C28">
        <v>3</v>
      </c>
      <c r="D28" s="1">
        <f t="shared" si="6"/>
        <v>147189</v>
      </c>
      <c r="F28" s="1">
        <f>B28</f>
        <v>49063</v>
      </c>
      <c r="G28">
        <v>3</v>
      </c>
      <c r="H28" s="1">
        <f t="shared" si="7"/>
        <v>147189</v>
      </c>
    </row>
    <row r="29" spans="1:8" x14ac:dyDescent="0.35">
      <c r="A29" t="s">
        <v>13</v>
      </c>
      <c r="B29" s="1">
        <f>J13</f>
        <v>96978</v>
      </c>
      <c r="C29">
        <v>1</v>
      </c>
      <c r="D29" s="1">
        <f t="shared" si="6"/>
        <v>96978</v>
      </c>
      <c r="F29" s="1">
        <f>B29</f>
        <v>96978</v>
      </c>
      <c r="G29">
        <v>1</v>
      </c>
      <c r="H29" s="1">
        <f t="shared" si="7"/>
        <v>96978</v>
      </c>
    </row>
    <row r="30" spans="1:8" ht="16" x14ac:dyDescent="0.5">
      <c r="D30" s="4">
        <f>SUM(D23:D29)</f>
        <v>7916675.6994352341</v>
      </c>
      <c r="F30" s="1"/>
      <c r="H30" s="4">
        <f>SUM(H23:H29)</f>
        <v>10028864.899435233</v>
      </c>
    </row>
    <row r="31" spans="1:8" x14ac:dyDescent="0.35">
      <c r="B31" s="1"/>
    </row>
    <row r="33" spans="1:8" x14ac:dyDescent="0.35">
      <c r="A33" s="5" t="s">
        <v>16</v>
      </c>
    </row>
    <row r="34" spans="1:8" x14ac:dyDescent="0.35">
      <c r="B34">
        <v>2024</v>
      </c>
      <c r="F34" t="s">
        <v>29</v>
      </c>
    </row>
    <row r="35" spans="1:8" x14ac:dyDescent="0.35">
      <c r="A35" t="s">
        <v>0</v>
      </c>
      <c r="B35" t="s">
        <v>1</v>
      </c>
      <c r="C35" t="s">
        <v>3</v>
      </c>
      <c r="D35" t="s">
        <v>2</v>
      </c>
      <c r="F35" t="s">
        <v>1</v>
      </c>
      <c r="G35" t="s">
        <v>3</v>
      </c>
      <c r="H35" t="s">
        <v>2</v>
      </c>
    </row>
    <row r="36" spans="1:8" x14ac:dyDescent="0.35">
      <c r="A36" t="s">
        <v>4</v>
      </c>
      <c r="B36" s="1">
        <v>53761</v>
      </c>
      <c r="C36">
        <v>124</v>
      </c>
      <c r="D36" s="1">
        <f>C36*B36</f>
        <v>6666364</v>
      </c>
      <c r="F36" s="1">
        <v>70000</v>
      </c>
      <c r="G36">
        <v>124</v>
      </c>
      <c r="H36" s="1">
        <f>G36*F36</f>
        <v>8680000</v>
      </c>
    </row>
    <row r="37" spans="1:8" x14ac:dyDescent="0.35">
      <c r="A37" t="s">
        <v>5</v>
      </c>
      <c r="B37" s="1">
        <v>59483</v>
      </c>
      <c r="C37">
        <v>16</v>
      </c>
      <c r="D37" s="1">
        <f t="shared" ref="D37" si="8">C37*B37</f>
        <v>951728</v>
      </c>
      <c r="F37" s="1">
        <v>78000</v>
      </c>
      <c r="G37">
        <v>16</v>
      </c>
      <c r="H37" s="1">
        <f>G37*F37</f>
        <v>1248000</v>
      </c>
    </row>
    <row r="38" spans="1:8" x14ac:dyDescent="0.35">
      <c r="A38" t="s">
        <v>6</v>
      </c>
      <c r="B38" s="1"/>
      <c r="C38" s="6">
        <f>(C37+C36)*1.1</f>
        <v>154</v>
      </c>
      <c r="D38" s="1">
        <f>(D37+D36)*0.1</f>
        <v>761809.20000000007</v>
      </c>
      <c r="F38" s="1"/>
      <c r="G38" s="6">
        <f>(G37+G36)*1.1</f>
        <v>154</v>
      </c>
      <c r="H38" s="1">
        <f>(H37+H36)*0.1</f>
        <v>992800</v>
      </c>
    </row>
    <row r="39" spans="1:8" x14ac:dyDescent="0.35">
      <c r="A39" s="2" t="s">
        <v>7</v>
      </c>
      <c r="B39" s="3"/>
      <c r="C39" s="2"/>
      <c r="D39" s="3">
        <f>SUM(D36:D38)</f>
        <v>8379901.2000000002</v>
      </c>
      <c r="F39" s="3"/>
      <c r="G39" s="2"/>
      <c r="H39" s="3">
        <f>SUM(H36:H38)</f>
        <v>10920800</v>
      </c>
    </row>
    <row r="40" spans="1:8" x14ac:dyDescent="0.35">
      <c r="A40" t="s">
        <v>8</v>
      </c>
      <c r="B40" s="1">
        <v>310771.08762980509</v>
      </c>
      <c r="C40">
        <v>1</v>
      </c>
      <c r="D40" s="1">
        <f t="shared" ref="D40:D45" si="9">C40*B40</f>
        <v>310771.08762980509</v>
      </c>
      <c r="F40" s="1">
        <f>B40</f>
        <v>310771.08762980509</v>
      </c>
      <c r="G40">
        <v>1</v>
      </c>
      <c r="H40" s="1">
        <f t="shared" ref="H40:H45" si="10">G40*F40</f>
        <v>310771.08762980509</v>
      </c>
    </row>
    <row r="41" spans="1:8" x14ac:dyDescent="0.35">
      <c r="A41" t="s">
        <v>9</v>
      </c>
      <c r="B41" s="1">
        <v>97496.811805429024</v>
      </c>
      <c r="C41">
        <v>1</v>
      </c>
      <c r="D41" s="1">
        <f t="shared" si="9"/>
        <v>97496.811805429024</v>
      </c>
      <c r="F41" s="1">
        <f>B41</f>
        <v>97496.811805429024</v>
      </c>
      <c r="G41">
        <v>1</v>
      </c>
      <c r="H41" s="1">
        <f t="shared" si="10"/>
        <v>97496.811805429024</v>
      </c>
    </row>
    <row r="42" spans="1:8" x14ac:dyDescent="0.35">
      <c r="A42" t="s">
        <v>10</v>
      </c>
      <c r="B42" s="1">
        <v>1500</v>
      </c>
      <c r="C42">
        <f>C38</f>
        <v>154</v>
      </c>
      <c r="D42" s="1">
        <f t="shared" si="9"/>
        <v>231000</v>
      </c>
      <c r="F42" s="1">
        <v>1500</v>
      </c>
      <c r="G42">
        <f>C42</f>
        <v>154</v>
      </c>
      <c r="H42" s="1">
        <f t="shared" si="10"/>
        <v>231000</v>
      </c>
    </row>
    <row r="43" spans="1:8" x14ac:dyDescent="0.35">
      <c r="A43" t="s">
        <v>11</v>
      </c>
      <c r="B43" s="1">
        <v>69920</v>
      </c>
      <c r="C43">
        <v>2</v>
      </c>
      <c r="D43" s="1">
        <f t="shared" si="9"/>
        <v>139840</v>
      </c>
      <c r="F43" s="1">
        <f>B43</f>
        <v>69920</v>
      </c>
      <c r="G43">
        <v>2</v>
      </c>
      <c r="H43" s="1">
        <f t="shared" si="10"/>
        <v>139840</v>
      </c>
    </row>
    <row r="44" spans="1:8" x14ac:dyDescent="0.35">
      <c r="A44" t="s">
        <v>12</v>
      </c>
      <c r="B44" s="1">
        <v>61143</v>
      </c>
      <c r="C44">
        <v>3</v>
      </c>
      <c r="D44" s="1">
        <f t="shared" si="9"/>
        <v>183429</v>
      </c>
      <c r="F44" s="1">
        <f t="shared" ref="F44:F45" si="11">B44</f>
        <v>61143</v>
      </c>
      <c r="G44">
        <v>3</v>
      </c>
      <c r="H44" s="1">
        <f t="shared" si="10"/>
        <v>183429</v>
      </c>
    </row>
    <row r="45" spans="1:8" x14ac:dyDescent="0.35">
      <c r="A45" t="s">
        <v>13</v>
      </c>
      <c r="B45" s="1">
        <v>120890</v>
      </c>
      <c r="C45">
        <v>1</v>
      </c>
      <c r="D45" s="1">
        <f t="shared" si="9"/>
        <v>120890</v>
      </c>
      <c r="F45" s="1">
        <f t="shared" si="11"/>
        <v>120890</v>
      </c>
      <c r="G45">
        <v>1</v>
      </c>
      <c r="H45" s="1">
        <f t="shared" si="10"/>
        <v>120890</v>
      </c>
    </row>
    <row r="46" spans="1:8" ht="16" x14ac:dyDescent="0.5">
      <c r="B46" s="1"/>
      <c r="D46" s="4">
        <f>SUM(D39:D45)</f>
        <v>9463328.0994352344</v>
      </c>
      <c r="F46" s="1"/>
      <c r="H46" s="4">
        <f>SUM(H39:H45)</f>
        <v>12004226.899435233</v>
      </c>
    </row>
    <row r="49" spans="1:8" x14ac:dyDescent="0.35">
      <c r="A49" s="5" t="s">
        <v>28</v>
      </c>
    </row>
    <row r="50" spans="1:8" x14ac:dyDescent="0.35">
      <c r="B50">
        <v>2024</v>
      </c>
      <c r="F50" t="s">
        <v>29</v>
      </c>
    </row>
    <row r="51" spans="1:8" x14ac:dyDescent="0.35">
      <c r="A51" t="s">
        <v>0</v>
      </c>
      <c r="B51" t="s">
        <v>1</v>
      </c>
      <c r="C51" t="s">
        <v>3</v>
      </c>
      <c r="D51" t="s">
        <v>2</v>
      </c>
      <c r="F51" t="s">
        <v>1</v>
      </c>
      <c r="G51" t="s">
        <v>3</v>
      </c>
      <c r="H51" t="s">
        <v>2</v>
      </c>
    </row>
    <row r="52" spans="1:8" x14ac:dyDescent="0.35">
      <c r="A52" t="s">
        <v>4</v>
      </c>
      <c r="B52" s="1">
        <v>53761</v>
      </c>
      <c r="C52">
        <v>111</v>
      </c>
      <c r="D52" s="1">
        <f>C52*B52</f>
        <v>5967471</v>
      </c>
      <c r="F52" s="1">
        <f>F20</f>
        <v>70000</v>
      </c>
      <c r="G52">
        <v>111</v>
      </c>
      <c r="H52" s="1">
        <f>G52*F52</f>
        <v>7770000</v>
      </c>
    </row>
    <row r="53" spans="1:8" x14ac:dyDescent="0.35">
      <c r="A53" t="s">
        <v>5</v>
      </c>
      <c r="B53" s="1">
        <v>59483</v>
      </c>
      <c r="C53">
        <v>16</v>
      </c>
      <c r="D53" s="1">
        <f t="shared" ref="D53" si="12">C53*B53</f>
        <v>951728</v>
      </c>
      <c r="F53" s="1">
        <f>F21</f>
        <v>78000</v>
      </c>
      <c r="G53">
        <v>16</v>
      </c>
      <c r="H53" s="1">
        <f t="shared" ref="H53" si="13">G53*F53</f>
        <v>1248000</v>
      </c>
    </row>
    <row r="54" spans="1:8" x14ac:dyDescent="0.35">
      <c r="A54" t="s">
        <v>6</v>
      </c>
      <c r="B54" s="1"/>
      <c r="C54" s="6">
        <f>(C53+C52)*1.1</f>
        <v>139.70000000000002</v>
      </c>
      <c r="D54" s="1">
        <f>(D53+D52)*0.1</f>
        <v>691919.9</v>
      </c>
      <c r="F54" s="1"/>
      <c r="G54" s="6">
        <f>(G53+G52)*1.1</f>
        <v>139.70000000000002</v>
      </c>
      <c r="H54" s="1">
        <f>(H53+H52)*0.1</f>
        <v>901800</v>
      </c>
    </row>
    <row r="55" spans="1:8" x14ac:dyDescent="0.35">
      <c r="A55" s="2" t="s">
        <v>7</v>
      </c>
      <c r="B55" s="3"/>
      <c r="C55" s="2"/>
      <c r="D55" s="3">
        <f>SUM(D52:D54)</f>
        <v>7611118.9000000004</v>
      </c>
      <c r="F55" s="3"/>
      <c r="G55" s="2"/>
      <c r="H55" s="3">
        <f>SUM(H52:H54)</f>
        <v>9919800</v>
      </c>
    </row>
    <row r="56" spans="1:8" x14ac:dyDescent="0.35">
      <c r="A56" t="s">
        <v>8</v>
      </c>
      <c r="B56" s="1">
        <f t="shared" ref="B56:B61" si="14">B24</f>
        <v>310771.08762980509</v>
      </c>
      <c r="C56">
        <v>1</v>
      </c>
      <c r="D56" s="1">
        <f t="shared" ref="D56:D61" si="15">C56*B56</f>
        <v>310771.08762980509</v>
      </c>
      <c r="F56" s="1">
        <f>B56</f>
        <v>310771.08762980509</v>
      </c>
      <c r="G56">
        <v>1</v>
      </c>
      <c r="H56" s="1">
        <f t="shared" ref="H56:H61" si="16">G56*F56</f>
        <v>310771.08762980509</v>
      </c>
    </row>
    <row r="57" spans="1:8" x14ac:dyDescent="0.35">
      <c r="A57" t="s">
        <v>9</v>
      </c>
      <c r="B57" s="1">
        <f t="shared" si="14"/>
        <v>97496.811805429024</v>
      </c>
      <c r="C57">
        <v>1</v>
      </c>
      <c r="D57" s="1">
        <f t="shared" si="15"/>
        <v>97496.811805429024</v>
      </c>
      <c r="F57" s="1">
        <f>B57</f>
        <v>97496.811805429024</v>
      </c>
      <c r="G57">
        <v>1</v>
      </c>
      <c r="H57" s="1">
        <f t="shared" si="16"/>
        <v>97496.811805429024</v>
      </c>
    </row>
    <row r="58" spans="1:8" x14ac:dyDescent="0.35">
      <c r="A58" t="s">
        <v>10</v>
      </c>
      <c r="B58" s="1">
        <f t="shared" si="14"/>
        <v>1500</v>
      </c>
      <c r="C58">
        <f>C54</f>
        <v>139.70000000000002</v>
      </c>
      <c r="D58" s="1">
        <f t="shared" si="15"/>
        <v>209550.00000000003</v>
      </c>
      <c r="F58" s="1">
        <v>1500</v>
      </c>
      <c r="G58">
        <f>C58</f>
        <v>139.70000000000002</v>
      </c>
      <c r="H58" s="1">
        <f t="shared" si="16"/>
        <v>209550.00000000003</v>
      </c>
    </row>
    <row r="59" spans="1:8" x14ac:dyDescent="0.35">
      <c r="A59" t="s">
        <v>11</v>
      </c>
      <c r="B59" s="1">
        <f t="shared" si="14"/>
        <v>56115</v>
      </c>
      <c r="C59">
        <v>2</v>
      </c>
      <c r="D59" s="1">
        <f t="shared" si="15"/>
        <v>112230</v>
      </c>
      <c r="F59" s="1">
        <f>B59</f>
        <v>56115</v>
      </c>
      <c r="G59">
        <v>2</v>
      </c>
      <c r="H59" s="1">
        <f t="shared" si="16"/>
        <v>112230</v>
      </c>
    </row>
    <row r="60" spans="1:8" x14ac:dyDescent="0.35">
      <c r="A60" t="s">
        <v>12</v>
      </c>
      <c r="B60" s="1">
        <f t="shared" si="14"/>
        <v>49063</v>
      </c>
      <c r="C60">
        <v>3</v>
      </c>
      <c r="D60" s="1">
        <f t="shared" si="15"/>
        <v>147189</v>
      </c>
      <c r="F60" s="1">
        <f t="shared" ref="F60:F61" si="17">B60</f>
        <v>49063</v>
      </c>
      <c r="G60">
        <v>3</v>
      </c>
      <c r="H60" s="1">
        <f t="shared" si="16"/>
        <v>147189</v>
      </c>
    </row>
    <row r="61" spans="1:8" x14ac:dyDescent="0.35">
      <c r="A61" t="s">
        <v>13</v>
      </c>
      <c r="B61" s="1">
        <f t="shared" si="14"/>
        <v>96978</v>
      </c>
      <c r="C61">
        <v>1</v>
      </c>
      <c r="D61" s="1">
        <f t="shared" si="15"/>
        <v>96978</v>
      </c>
      <c r="F61" s="1">
        <f t="shared" si="17"/>
        <v>96978</v>
      </c>
      <c r="G61">
        <v>1</v>
      </c>
      <c r="H61" s="1">
        <f t="shared" si="16"/>
        <v>96978</v>
      </c>
    </row>
    <row r="62" spans="1:8" ht="16" x14ac:dyDescent="0.5">
      <c r="B62" s="1"/>
      <c r="D62" s="4">
        <f>SUM(D55:D61)</f>
        <v>8585333.7994352356</v>
      </c>
      <c r="F62" s="1"/>
      <c r="H62" s="4">
        <f>SUM(H55:H61)</f>
        <v>10894014.899435233</v>
      </c>
    </row>
    <row r="63" spans="1:8" x14ac:dyDescent="0.35">
      <c r="A63" s="5"/>
    </row>
    <row r="64" spans="1:8" x14ac:dyDescent="0.35">
      <c r="A64" s="5" t="s">
        <v>17</v>
      </c>
    </row>
    <row r="65" spans="1:8" x14ac:dyDescent="0.35">
      <c r="B65">
        <v>2024</v>
      </c>
      <c r="F65" t="s">
        <v>29</v>
      </c>
    </row>
    <row r="66" spans="1:8" x14ac:dyDescent="0.35">
      <c r="A66" t="s">
        <v>0</v>
      </c>
      <c r="B66" t="s">
        <v>1</v>
      </c>
      <c r="C66" t="s">
        <v>3</v>
      </c>
      <c r="D66" t="s">
        <v>2</v>
      </c>
      <c r="F66" t="s">
        <v>1</v>
      </c>
      <c r="G66" t="s">
        <v>3</v>
      </c>
      <c r="H66" t="s">
        <v>2</v>
      </c>
    </row>
    <row r="67" spans="1:8" x14ac:dyDescent="0.35">
      <c r="A67" t="s">
        <v>4</v>
      </c>
      <c r="B67" s="1">
        <v>53761</v>
      </c>
      <c r="C67">
        <v>134</v>
      </c>
      <c r="D67" s="1">
        <f>C67*B67</f>
        <v>7203974</v>
      </c>
      <c r="F67" s="1">
        <f>F52</f>
        <v>70000</v>
      </c>
      <c r="G67">
        <f>C67</f>
        <v>134</v>
      </c>
      <c r="H67" s="1">
        <f>G67*F67</f>
        <v>9380000</v>
      </c>
    </row>
    <row r="68" spans="1:8" x14ac:dyDescent="0.35">
      <c r="A68" t="s">
        <v>5</v>
      </c>
      <c r="B68" s="1">
        <v>59483</v>
      </c>
      <c r="C68">
        <v>16</v>
      </c>
      <c r="D68" s="1">
        <f t="shared" ref="D68" si="18">C68*B68</f>
        <v>951728</v>
      </c>
      <c r="F68" s="1">
        <f>F53</f>
        <v>78000</v>
      </c>
      <c r="G68">
        <v>16</v>
      </c>
      <c r="H68" s="1">
        <f t="shared" ref="H68" si="19">G68*F68</f>
        <v>1248000</v>
      </c>
    </row>
    <row r="69" spans="1:8" x14ac:dyDescent="0.35">
      <c r="A69" t="s">
        <v>6</v>
      </c>
      <c r="B69" s="1"/>
      <c r="C69" s="9">
        <f>(C68+C67)*1.1</f>
        <v>165</v>
      </c>
      <c r="D69" s="1">
        <f>(D68+D67)*0.1</f>
        <v>815570.20000000007</v>
      </c>
      <c r="F69" s="1"/>
      <c r="G69" s="6">
        <f>(G68+G67)*1.1</f>
        <v>165</v>
      </c>
      <c r="H69" s="1">
        <f>(H68+H67)*0.1</f>
        <v>1062800</v>
      </c>
    </row>
    <row r="70" spans="1:8" x14ac:dyDescent="0.35">
      <c r="A70" s="2" t="s">
        <v>7</v>
      </c>
      <c r="B70" s="3"/>
      <c r="C70" s="2"/>
      <c r="D70" s="3">
        <f>SUM(D67:D69)</f>
        <v>8971272.1999999993</v>
      </c>
      <c r="F70" s="3"/>
      <c r="G70" s="2"/>
      <c r="H70" s="3">
        <f>SUM(H67:H69)</f>
        <v>11690800</v>
      </c>
    </row>
    <row r="71" spans="1:8" x14ac:dyDescent="0.35">
      <c r="A71" t="s">
        <v>8</v>
      </c>
      <c r="B71" s="1">
        <f t="shared" ref="B71:B76" si="20">B56</f>
        <v>310771.08762980509</v>
      </c>
      <c r="C71">
        <v>1</v>
      </c>
      <c r="D71" s="1">
        <f t="shared" ref="D71:D76" si="21">C71*B71</f>
        <v>310771.08762980509</v>
      </c>
      <c r="F71" s="1">
        <f>B71</f>
        <v>310771.08762980509</v>
      </c>
      <c r="G71">
        <v>1</v>
      </c>
      <c r="H71" s="1">
        <f t="shared" ref="H71:H76" si="22">G71*F71</f>
        <v>310771.08762980509</v>
      </c>
    </row>
    <row r="72" spans="1:8" x14ac:dyDescent="0.35">
      <c r="A72" t="s">
        <v>9</v>
      </c>
      <c r="B72" s="1">
        <f t="shared" si="20"/>
        <v>97496.811805429024</v>
      </c>
      <c r="C72">
        <v>1</v>
      </c>
      <c r="D72" s="1">
        <f t="shared" si="21"/>
        <v>97496.811805429024</v>
      </c>
      <c r="F72" s="1">
        <f>B72</f>
        <v>97496.811805429024</v>
      </c>
      <c r="G72">
        <v>1</v>
      </c>
      <c r="H72" s="1">
        <f t="shared" si="22"/>
        <v>97496.811805429024</v>
      </c>
    </row>
    <row r="73" spans="1:8" x14ac:dyDescent="0.35">
      <c r="A73" t="s">
        <v>10</v>
      </c>
      <c r="B73" s="1">
        <f t="shared" si="20"/>
        <v>1500</v>
      </c>
      <c r="C73">
        <f>C69</f>
        <v>165</v>
      </c>
      <c r="D73" s="1">
        <f t="shared" si="21"/>
        <v>247500</v>
      </c>
      <c r="F73" s="1">
        <v>1500</v>
      </c>
      <c r="G73">
        <f>C73</f>
        <v>165</v>
      </c>
      <c r="H73" s="1">
        <f t="shared" si="22"/>
        <v>247500</v>
      </c>
    </row>
    <row r="74" spans="1:8" x14ac:dyDescent="0.35">
      <c r="A74" t="s">
        <v>11</v>
      </c>
      <c r="B74" s="1">
        <f t="shared" si="20"/>
        <v>56115</v>
      </c>
      <c r="C74">
        <v>2</v>
      </c>
      <c r="D74" s="1">
        <f t="shared" si="21"/>
        <v>112230</v>
      </c>
      <c r="F74" s="1">
        <f>B74</f>
        <v>56115</v>
      </c>
      <c r="G74">
        <v>2</v>
      </c>
      <c r="H74" s="1">
        <f t="shared" si="22"/>
        <v>112230</v>
      </c>
    </row>
    <row r="75" spans="1:8" x14ac:dyDescent="0.35">
      <c r="A75" t="s">
        <v>12</v>
      </c>
      <c r="B75" s="1">
        <f t="shared" si="20"/>
        <v>49063</v>
      </c>
      <c r="C75">
        <v>3</v>
      </c>
      <c r="D75" s="1">
        <f t="shared" si="21"/>
        <v>147189</v>
      </c>
      <c r="F75" s="1">
        <f t="shared" ref="F75:F76" si="23">B75</f>
        <v>49063</v>
      </c>
      <c r="G75">
        <v>3</v>
      </c>
      <c r="H75" s="1">
        <f t="shared" si="22"/>
        <v>147189</v>
      </c>
    </row>
    <row r="76" spans="1:8" x14ac:dyDescent="0.35">
      <c r="A76" t="s">
        <v>13</v>
      </c>
      <c r="B76" s="1">
        <f t="shared" si="20"/>
        <v>96978</v>
      </c>
      <c r="C76">
        <v>1</v>
      </c>
      <c r="D76" s="1">
        <f t="shared" si="21"/>
        <v>96978</v>
      </c>
      <c r="F76" s="1">
        <f t="shared" si="23"/>
        <v>96978</v>
      </c>
      <c r="G76">
        <v>1</v>
      </c>
      <c r="H76" s="1">
        <f t="shared" si="22"/>
        <v>96978</v>
      </c>
    </row>
    <row r="77" spans="1:8" ht="16" x14ac:dyDescent="0.5">
      <c r="B77" s="1"/>
      <c r="D77" s="4">
        <f>SUM(D70:D76)</f>
        <v>9983437.0994352326</v>
      </c>
      <c r="F77" s="1"/>
      <c r="H77" s="4">
        <f>SUM(H70:H76)</f>
        <v>12702964.899435233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81618-EC15-4CCC-ACCF-B2D767FD8A8A}">
  <dimension ref="B2:F9"/>
  <sheetViews>
    <sheetView workbookViewId="0">
      <selection activeCell="E13" sqref="E13"/>
    </sheetView>
  </sheetViews>
  <sheetFormatPr defaultRowHeight="14.5" x14ac:dyDescent="0.35"/>
  <cols>
    <col min="1" max="1" width="7.54296875" customWidth="1"/>
    <col min="2" max="2" width="61.08984375" customWidth="1"/>
    <col min="3" max="3" width="11.36328125" customWidth="1"/>
    <col min="4" max="4" width="22.36328125" customWidth="1"/>
    <col min="5" max="5" width="17.453125" customWidth="1"/>
    <col min="6" max="6" width="23" customWidth="1"/>
  </cols>
  <sheetData>
    <row r="2" spans="2:6" ht="33" customHeight="1" x14ac:dyDescent="0.35">
      <c r="B2" s="5" t="s">
        <v>18</v>
      </c>
      <c r="C2" s="5" t="s">
        <v>27</v>
      </c>
      <c r="D2" s="5" t="s">
        <v>21</v>
      </c>
      <c r="E2" s="5" t="s">
        <v>20</v>
      </c>
      <c r="F2" s="8" t="s">
        <v>25</v>
      </c>
    </row>
    <row r="3" spans="2:6" x14ac:dyDescent="0.35">
      <c r="B3" t="s">
        <v>19</v>
      </c>
      <c r="C3">
        <f>116*1.1</f>
        <v>127.60000000000001</v>
      </c>
      <c r="D3" s="1">
        <f>'Scenario''s uitgebreid'!D30</f>
        <v>7916675.6994352341</v>
      </c>
      <c r="E3" s="1">
        <v>10108226.899435233</v>
      </c>
      <c r="F3" s="7">
        <f>E3-'Scenario''s uitgebreid'!H22</f>
        <v>9283426.8994352333</v>
      </c>
    </row>
    <row r="4" spans="2:6" x14ac:dyDescent="0.35">
      <c r="B4" t="s">
        <v>22</v>
      </c>
      <c r="C4">
        <f>140</f>
        <v>140</v>
      </c>
      <c r="D4" s="1">
        <f>'Scenario''s uitgebreid'!D62</f>
        <v>8585333.7994352356</v>
      </c>
      <c r="E4" s="1">
        <v>10971726.899435233</v>
      </c>
      <c r="F4" s="7">
        <f>E4-'Scenario''s uitgebreid'!H54</f>
        <v>10069926.899435233</v>
      </c>
    </row>
    <row r="5" spans="2:6" x14ac:dyDescent="0.35">
      <c r="B5" t="s">
        <v>23</v>
      </c>
      <c r="C5">
        <f>140*1.1</f>
        <v>154</v>
      </c>
      <c r="D5" s="1">
        <f>'Scenario''s uitgebreid'!D46</f>
        <v>9463328.0994352344</v>
      </c>
      <c r="E5" s="1">
        <v>11992226.899435233</v>
      </c>
      <c r="F5" s="7">
        <f>E5-'Scenario''s uitgebreid'!H38</f>
        <v>10999426.899435233</v>
      </c>
    </row>
    <row r="6" spans="2:6" x14ac:dyDescent="0.35">
      <c r="B6" t="s">
        <v>24</v>
      </c>
      <c r="C6">
        <f>'Scenario''s uitgebreid'!C69</f>
        <v>165</v>
      </c>
      <c r="D6" s="1">
        <f>'Scenario''s uitgebreid'!D77</f>
        <v>9983437.0994352326</v>
      </c>
      <c r="E6" s="1">
        <v>15132226.899435233</v>
      </c>
      <c r="F6" s="7">
        <f>E6-'Scenario''s uitgebreid'!H69</f>
        <v>14069426.899435233</v>
      </c>
    </row>
    <row r="8" spans="2:6" x14ac:dyDescent="0.35">
      <c r="B8" t="s">
        <v>26</v>
      </c>
      <c r="D8" s="1">
        <v>10038139.83</v>
      </c>
    </row>
    <row r="9" spans="2:6" x14ac:dyDescent="0.35">
      <c r="D9" s="7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Scenario's uitgebreid</vt:lpstr>
      <vt:lpstr>overzicht scenario's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2025-03-05T14:27:36Z</cp:lastPrinted>
  <dcterms:created xsi:type="dcterms:W3CDTF">2015-06-05T18:19:34Z</dcterms:created>
  <dcterms:modified xsi:type="dcterms:W3CDTF">2025-04-04T08:44:06Z</dcterms:modified>
</cp:coreProperties>
</file>