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ecloo\Desktop\doc\20230915\finho\"/>
    </mc:Choice>
  </mc:AlternateContent>
  <bookViews>
    <workbookView xWindow="-120" yWindow="-120" windowWidth="29040" windowHeight="15840"/>
  </bookViews>
  <sheets>
    <sheet name="Tabbladen" sheetId="3" r:id="rId1"/>
    <sheet name="Tabel 1" sheetId="1" r:id="rId2"/>
    <sheet name="Tabel 2" sheetId="5" r:id="rId3"/>
    <sheet name="Tabel 3" sheetId="6" r:id="rId4"/>
    <sheet name="Tabel 4" sheetId="7" r:id="rId5"/>
    <sheet name="Tabel 5" sheetId="8" r:id="rId6"/>
    <sheet name="Tabel 6"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9" l="1"/>
  <c r="C19" i="9"/>
  <c r="D19" i="9"/>
  <c r="E19" i="9"/>
  <c r="F19" i="9"/>
  <c r="C13" i="9"/>
  <c r="D13" i="9"/>
  <c r="E13" i="9"/>
  <c r="F13" i="9"/>
  <c r="B13" i="9"/>
  <c r="F2" i="8"/>
  <c r="H8" i="8" s="1"/>
  <c r="F3" i="8"/>
  <c r="D17" i="8"/>
  <c r="F17" i="8" s="1"/>
  <c r="F16" i="8"/>
  <c r="D16" i="8"/>
  <c r="D15" i="8"/>
  <c r="F15" i="8" s="1"/>
  <c r="D14" i="8"/>
  <c r="F14" i="8" s="1"/>
  <c r="F13" i="8"/>
  <c r="D13" i="8"/>
  <c r="D12" i="8"/>
  <c r="F12" i="8" s="1"/>
  <c r="F11" i="8"/>
  <c r="D11" i="8"/>
  <c r="D10" i="8"/>
  <c r="F10" i="8" s="1"/>
  <c r="F9" i="8"/>
  <c r="D9" i="8"/>
  <c r="D8" i="8"/>
  <c r="F8" i="8" s="1"/>
  <c r="D7" i="8"/>
  <c r="F7" i="8" s="1"/>
  <c r="F6" i="8"/>
  <c r="D6" i="8"/>
  <c r="D5" i="8"/>
  <c r="D4" i="8"/>
  <c r="F4" i="8" s="1"/>
  <c r="D3" i="8"/>
  <c r="D2" i="8"/>
  <c r="D17" i="7"/>
  <c r="F17" i="7" s="1"/>
  <c r="D16" i="7"/>
  <c r="F16" i="7" s="1"/>
  <c r="D15" i="7"/>
  <c r="F15" i="7" s="1"/>
  <c r="D14" i="7"/>
  <c r="F14" i="7" s="1"/>
  <c r="D13" i="7"/>
  <c r="F13" i="7" s="1"/>
  <c r="D12" i="7"/>
  <c r="F12" i="7" s="1"/>
  <c r="F11" i="7"/>
  <c r="D11" i="7"/>
  <c r="F10" i="7"/>
  <c r="D10" i="7"/>
  <c r="D9" i="7"/>
  <c r="F9" i="7" s="1"/>
  <c r="D8" i="7"/>
  <c r="F8" i="7" s="1"/>
  <c r="F7" i="7"/>
  <c r="D7" i="7"/>
  <c r="D6" i="7"/>
  <c r="F6" i="7" s="1"/>
  <c r="F5" i="7"/>
  <c r="D5" i="7"/>
  <c r="D4" i="7"/>
  <c r="F4" i="7" s="1"/>
  <c r="D3" i="7"/>
  <c r="F3" i="7" s="1"/>
  <c r="D2" i="7"/>
  <c r="E17" i="6"/>
  <c r="D17" i="6"/>
  <c r="H17" i="6"/>
  <c r="D16" i="6"/>
  <c r="F16" i="6" s="1"/>
  <c r="D15" i="6"/>
  <c r="F15" i="6" s="1"/>
  <c r="D14" i="6"/>
  <c r="F14" i="6" s="1"/>
  <c r="F13" i="6"/>
  <c r="D13" i="6"/>
  <c r="F12" i="6"/>
  <c r="D12" i="6"/>
  <c r="F11" i="6"/>
  <c r="D11" i="6"/>
  <c r="F10" i="6"/>
  <c r="D10" i="6"/>
  <c r="F9" i="6"/>
  <c r="D9" i="6"/>
  <c r="F8" i="6"/>
  <c r="D8" i="6"/>
  <c r="F7" i="6"/>
  <c r="D7" i="6"/>
  <c r="D6" i="6"/>
  <c r="F6" i="6" s="1"/>
  <c r="D5" i="6"/>
  <c r="F5" i="6" s="1"/>
  <c r="F4" i="6"/>
  <c r="D4" i="6"/>
  <c r="D3" i="6"/>
  <c r="F3" i="6" s="1"/>
  <c r="D2" i="6"/>
  <c r="F2" i="6" s="1"/>
  <c r="E16" i="5"/>
  <c r="E17" i="5" s="1"/>
  <c r="D17" i="5"/>
  <c r="D16" i="5"/>
  <c r="F16" i="5" s="1"/>
  <c r="D15" i="5"/>
  <c r="F15" i="5" s="1"/>
  <c r="D14" i="5"/>
  <c r="F14" i="5" s="1"/>
  <c r="D13" i="5"/>
  <c r="F13" i="5" s="1"/>
  <c r="D12" i="5"/>
  <c r="F12" i="5" s="1"/>
  <c r="D11" i="5"/>
  <c r="F11" i="5" s="1"/>
  <c r="D10" i="5"/>
  <c r="F10" i="5" s="1"/>
  <c r="D9" i="5"/>
  <c r="F9" i="5" s="1"/>
  <c r="D8" i="5"/>
  <c r="F8" i="5" s="1"/>
  <c r="D7" i="5"/>
  <c r="F7" i="5" s="1"/>
  <c r="D6" i="5"/>
  <c r="F6" i="5" s="1"/>
  <c r="D5" i="5"/>
  <c r="F5" i="5" s="1"/>
  <c r="D4" i="5"/>
  <c r="F4" i="5" s="1"/>
  <c r="D3" i="5"/>
  <c r="F3" i="5" s="1"/>
  <c r="D2" i="5"/>
  <c r="F2" i="5" s="1"/>
  <c r="I17" i="1"/>
  <c r="I13" i="1"/>
  <c r="I8" i="1"/>
  <c r="H8" i="1"/>
  <c r="H13" i="1"/>
  <c r="D6" i="1"/>
  <c r="F6" i="1" s="1"/>
  <c r="D3" i="1"/>
  <c r="F3" i="1" s="1"/>
  <c r="D4" i="1"/>
  <c r="F4" i="1" s="1"/>
  <c r="D5" i="1"/>
  <c r="D7" i="1"/>
  <c r="F7" i="1" s="1"/>
  <c r="D8" i="1"/>
  <c r="F8" i="1" s="1"/>
  <c r="D9" i="1"/>
  <c r="F9" i="1" s="1"/>
  <c r="D10" i="1"/>
  <c r="F10" i="1" s="1"/>
  <c r="D11" i="1"/>
  <c r="F11" i="1" s="1"/>
  <c r="D12" i="1"/>
  <c r="F12" i="1" s="1"/>
  <c r="D13" i="1"/>
  <c r="F13" i="1" s="1"/>
  <c r="D14" i="1"/>
  <c r="F14" i="1" s="1"/>
  <c r="D15" i="1"/>
  <c r="F15" i="1" s="1"/>
  <c r="D16" i="1"/>
  <c r="D17" i="1"/>
  <c r="D2" i="1"/>
  <c r="F2" i="1" s="1"/>
  <c r="F17" i="1"/>
  <c r="F17" i="5" l="1"/>
  <c r="H3" i="8"/>
  <c r="H15" i="8"/>
  <c r="F2" i="7"/>
  <c r="H5" i="8"/>
  <c r="H12" i="8"/>
  <c r="H4" i="8"/>
  <c r="F5" i="8"/>
  <c r="H16" i="8"/>
  <c r="H9" i="8"/>
  <c r="H13" i="8"/>
  <c r="I13" i="8" s="1"/>
  <c r="H17" i="8"/>
  <c r="I17" i="8" s="1"/>
  <c r="H6" i="8"/>
  <c r="H10" i="8"/>
  <c r="D19" i="8"/>
  <c r="I3" i="8"/>
  <c r="H14" i="8"/>
  <c r="H7" i="8"/>
  <c r="H11" i="8"/>
  <c r="H12" i="6"/>
  <c r="H5" i="6"/>
  <c r="H8" i="6"/>
  <c r="H4" i="6"/>
  <c r="H15" i="6"/>
  <c r="H11" i="6"/>
  <c r="D19" i="6"/>
  <c r="H7" i="6"/>
  <c r="H14" i="6"/>
  <c r="H3" i="6"/>
  <c r="I3" i="6" s="1"/>
  <c r="H10" i="6"/>
  <c r="H9" i="6"/>
  <c r="H6" i="6"/>
  <c r="H13" i="6"/>
  <c r="I13" i="6" s="1"/>
  <c r="H16" i="6"/>
  <c r="F17" i="6"/>
  <c r="H15" i="5"/>
  <c r="H7" i="5"/>
  <c r="H14" i="5"/>
  <c r="H3" i="5"/>
  <c r="I3" i="5" s="1"/>
  <c r="D19" i="5"/>
  <c r="H10" i="5"/>
  <c r="H6" i="5"/>
  <c r="H5" i="5"/>
  <c r="H11" i="5"/>
  <c r="H17" i="5"/>
  <c r="H13" i="5"/>
  <c r="H9" i="5"/>
  <c r="H16" i="5"/>
  <c r="H12" i="5"/>
  <c r="H8" i="5"/>
  <c r="H4" i="5"/>
  <c r="D19" i="1"/>
  <c r="D20" i="1" s="1"/>
  <c r="D21" i="1" s="1"/>
  <c r="D22" i="1" s="1"/>
  <c r="H3" i="1"/>
  <c r="I3" i="1" s="1"/>
  <c r="H4" i="1"/>
  <c r="H15" i="1"/>
  <c r="H17" i="1"/>
  <c r="H11" i="1"/>
  <c r="H12" i="1"/>
  <c r="H14" i="1"/>
  <c r="H16" i="1"/>
  <c r="H5" i="1"/>
  <c r="H10" i="1"/>
  <c r="H9" i="1"/>
  <c r="H7" i="1"/>
  <c r="H6" i="1"/>
  <c r="F5" i="1"/>
  <c r="F16" i="1"/>
  <c r="I13" i="5" l="1"/>
  <c r="H17" i="7"/>
  <c r="I17" i="7" s="1"/>
  <c r="H3" i="7"/>
  <c r="I3" i="7" s="1"/>
  <c r="H9" i="7"/>
  <c r="H10" i="7"/>
  <c r="H14" i="7"/>
  <c r="D19" i="7"/>
  <c r="H6" i="7"/>
  <c r="H5" i="7"/>
  <c r="H7" i="7"/>
  <c r="H4" i="7"/>
  <c r="H15" i="7"/>
  <c r="H11" i="7"/>
  <c r="H12" i="7"/>
  <c r="H16" i="7"/>
  <c r="H8" i="7"/>
  <c r="I13" i="7" s="1"/>
  <c r="H13" i="7"/>
  <c r="I8" i="8"/>
  <c r="D20" i="8"/>
  <c r="D21" i="8" s="1"/>
  <c r="D22" i="8" s="1"/>
  <c r="E19" i="8"/>
  <c r="D20" i="7"/>
  <c r="D21" i="7" s="1"/>
  <c r="D22" i="7" s="1"/>
  <c r="E19" i="7"/>
  <c r="I8" i="6"/>
  <c r="D20" i="6"/>
  <c r="D21" i="6" s="1"/>
  <c r="D22" i="6" s="1"/>
  <c r="E19" i="6"/>
  <c r="I17" i="6"/>
  <c r="I17" i="5"/>
  <c r="D20" i="5"/>
  <c r="D21" i="5" s="1"/>
  <c r="D22" i="5" s="1"/>
  <c r="E19" i="5"/>
  <c r="I8" i="5"/>
  <c r="E19" i="1"/>
  <c r="I8" i="7" l="1"/>
</calcChain>
</file>

<file path=xl/sharedStrings.xml><?xml version="1.0" encoding="utf-8"?>
<sst xmlns="http://schemas.openxmlformats.org/spreadsheetml/2006/main" count="177" uniqueCount="48">
  <si>
    <t>jaar</t>
  </si>
  <si>
    <t>studenten</t>
  </si>
  <si>
    <t>per student</t>
  </si>
  <si>
    <t>begroting index 2013</t>
  </si>
  <si>
    <t>2023 indien 2008</t>
  </si>
  <si>
    <t>verschil %</t>
  </si>
  <si>
    <t>VANDENBROUCKE</t>
  </si>
  <si>
    <t>SMET</t>
  </si>
  <si>
    <t>CREVITS</t>
  </si>
  <si>
    <t>WEYTS</t>
  </si>
  <si>
    <t>(vanaf hier de "tool" van de Vlaamse overheid, enig verschil in cijfers)</t>
  </si>
  <si>
    <t>Minister</t>
  </si>
  <si>
    <t>Verschil</t>
  </si>
  <si>
    <t>Bedrag in KEUR 2023</t>
  </si>
  <si>
    <t>begroting in KEUR</t>
  </si>
  <si>
    <t>Extra bespaard</t>
  </si>
  <si>
    <t>Studentencijfers op basis van het aantal inschrijvingen en de "dataloep" hoger onderwijs</t>
  </si>
  <si>
    <t>https://dataloep-publiek.vlaanderen.be/QvAJAXZfc/notoolbar.htm?document=HO-Publiek%2FPubliek_Inschrijvingen_HO.qvw&amp;host=PubliekQVS%40cwv100163&amp;anonymous=true) en vóór 2012: https://onderwijs.vlaanderen.be/nl/onderwijsstatistieken/statistisch-jaarboek/eerdere-edities-statistisch-jaarboek-van-het-vlaams-onderwijs. Opgelet, de exceltabellen die oorspronkelijk gebruikt werden (met een totaal overzicht alle soorten inschrijvingen) zijn niet meer beschikbaar op de website van de overheid (wel nog indien op titel of bestandsnaam gezocht op google). Ze zijn ter beschikbaar op simpele vraag.</t>
  </si>
  <si>
    <t>Studentencijfers op basis van unieke inschrijvingen - startende in 2008-2009</t>
  </si>
  <si>
    <t>Studentencijfers op basis van unieke inschrijvingen - startende in 2007-2008</t>
  </si>
  <si>
    <t>Overzicht van de tabellen</t>
  </si>
  <si>
    <t>Tabel 1</t>
  </si>
  <si>
    <t>Tabel 2</t>
  </si>
  <si>
    <t>Tabel 3</t>
  </si>
  <si>
    <t>Tabel 4</t>
  </si>
  <si>
    <t>Cijfers op basis van diploma's - startende in 2008-2009</t>
  </si>
  <si>
    <t>Tabel 5</t>
  </si>
  <si>
    <t>Cijfers op basis van diploma's - startende in 2007-2008</t>
  </si>
  <si>
    <t>Cijfers uit "statistiek jaarboek hoger onderwijs", te vinden op https://onderwijs.vlaanderen.be/nl/onderwijsstatistieken/statistisch-jaarboek/statistisch-jaarboek-van-het-vlaams-onderwijs-2022-2023, bestand "evolutietabellen). Opgelet, laatste jaar waarvoor de cijfers beschikbaar zijn is het academiejaar 2021-2022. De cijfers beschikbaar in de publicatie "Hoger onderwijs in cijfers" voor 2023 betreffen de inschrijvingen (met dus mogelijke dubbeltellingen), niet het aantal studenten in "koppen" Deze cijfers zijn beschikbaar op https://onderwijs.vlaanderen.be/nl/onderwijsstatistieken/themas-onderwijsstatistieken/hoger-onderwijs-in-cijfers# maar zijn in deze vergelijking NIET gebruikt om te vermijden andere soorten cijfers over de jaren heen. Bovendien geeft de overheid op haar website zelf aan dat deze laatste cijfers nog niet definitief zijn. Echter: ze zijn hoger dan de cijfers die wij gebruikten, wat dus betekent dat de relatieve besparing sinds 2008 ook groter is. Met andere woorden: de cijfers die wij gebruiken geven het meest gunstige scenario weer voor de huidige regering en minister.</t>
  </si>
  <si>
    <t>Aantal diploma's</t>
  </si>
  <si>
    <t xml:space="preserve">Cijfers uit "statistiek jaarboek van het  Vlaams onderwijs" https://onderwijs.vlaanderen.be/nl/onderwijsstatistieken/statistisch-jaarboek-van-het-vlaams-onderwijs, tabellen vanaf 2008-2009 t/m 2021-2022 (laatste jaar met cijfers op basis van diploma's). We gebruiken hierbij (zoals de minister lijkt te doen in zijn tabellen) enkel de cijfers voor de basisopleidingen (dus niet bvb. de banaba's, manama's en doctoraatsopleidingen). </t>
  </si>
  <si>
    <t>Cijfers uit "statistiek jaarboek van het  Vlaams onderwijs" https://onderwijs.vlaanderen.be/nl/onderwijsstatistieken/statistisch-jaarboek-van-het-vlaams-onderwijs, tabellen vanaf 2008-2009 t/m 2021-2022 (laatste jaar met cijfers op basis van diploma's). We gebruiken hierbij (zoals de minister lijkt te doen in zijn tabellen) enkel de cijfers voor de basisopleidingen (dus niet bvb. de banaba's, manama's en doctoraatsopleidingen). Opgelet: in deze cijfers zit een opmerkelijk en zeer groot verschil in het aantal getelde diploma's tussen het academiejaar 2007-2008 en 2008-2009, de reden hiervoor is onduidelijk.</t>
  </si>
  <si>
    <t>Financiering studierichtingen hogescholen OBE's STEM-opleidingen</t>
  </si>
  <si>
    <t>CAO Hoger Onderwijs</t>
  </si>
  <si>
    <t>Hoger Onderwijs uitvoering decreet</t>
  </si>
  <si>
    <t>Hoger onderwijs uitvoering decreet eenmalige kosten VLIR en VLOHRA</t>
  </si>
  <si>
    <t>Eenmalige compensatie graduaten BO22</t>
  </si>
  <si>
    <t>Energie Efficiente investeringen infrastructuur hoger onderwijs</t>
  </si>
  <si>
    <t>verhoging vertrekpunt indexprovisie personeelskredieten hoger onderwijs</t>
  </si>
  <si>
    <t>Verhogen basis overgang indexprovisie</t>
  </si>
  <si>
    <t>Eenmalige compensatie hoger onderwijs naar aanleiding indexaanpassing</t>
  </si>
  <si>
    <t>Mentaal welzijn studenten</t>
  </si>
  <si>
    <t>Voorsprongfonds relance</t>
  </si>
  <si>
    <t>Totaal</t>
  </si>
  <si>
    <t>Tabel 6</t>
  </si>
  <si>
    <t>Samenvatting van de bedragen die Ben Weyts stelt te hebben geïnvesteerd in het hoger onderwijs, en tabel zonder eenmalige operaties en indexaties</t>
  </si>
  <si>
    <t>Investeringen Weyts - zonder eenmalige maatregelen en indexaties</t>
  </si>
  <si>
    <t>Investeringen Weyts (samenvatting op basis van docs kabinet)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</si>
</sst>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quot;€&quot;\ * #,##0.00_ ;_ &quot;€&quot;\ * \-#,##0.00_ ;_ &quot;€&quot;\ * &quot;-&quot;??_ ;_ @_ "/>
    <numFmt numFmtId="165" formatCode="_ &quot;€&quot;\ * #,##0_ ;_ &quot;€&quot;\ * \-#,##0_ ;_ &quot;€&quot;\ * &quot;-&quot;??_ ;_ @_ "/>
    <numFmt numFmtId="166" formatCode="[$-F800]dddd\,\ mmmm\ dd\,\ yyyy"/>
    <numFmt numFmtId="167" formatCode="0.0"/>
    <numFmt numFmtId="168" formatCode="#,##0.0"/>
    <numFmt numFmtId="169" formatCode="0.000000"/>
    <numFmt numFmtId="170" formatCode="0.000%"/>
    <numFmt numFmtId="171" formatCode="0.0%"/>
    <numFmt numFmtId="172" formatCode="0.0000%"/>
  </numFmts>
  <fonts count="19">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8"/>
      <name val="Arial"/>
      <family val="2"/>
    </font>
    <font>
      <sz val="10"/>
      <name val="Arial"/>
    </font>
    <font>
      <sz val="10"/>
      <name val="Arial"/>
      <family val="2"/>
    </font>
    <font>
      <sz val="10"/>
      <name val="Helv"/>
    </font>
    <font>
      <sz val="10"/>
      <name val="MS Sans Serif"/>
      <family val="2"/>
    </font>
    <font>
      <sz val="10"/>
      <name val="Optimum"/>
    </font>
    <font>
      <b/>
      <sz val="8"/>
      <name val="Arial Narrow"/>
      <family val="2"/>
    </font>
    <font>
      <b/>
      <i/>
      <sz val="8"/>
      <name val="Arial"/>
      <family val="2"/>
    </font>
    <font>
      <b/>
      <i/>
      <sz val="8"/>
      <color indexed="8"/>
      <name val="Arial Narrow"/>
      <family val="2"/>
    </font>
    <font>
      <b/>
      <sz val="12"/>
      <name val="Arial"/>
      <family val="2"/>
    </font>
    <font>
      <sz val="7"/>
      <color indexed="9"/>
      <name val="Arial"/>
      <family val="2"/>
    </font>
    <font>
      <u/>
      <sz val="10"/>
      <color theme="10"/>
      <name val="Arial"/>
      <family val="2"/>
    </font>
    <font>
      <sz val="10"/>
      <color theme="1"/>
      <name val="Tahoma"/>
      <family val="2"/>
    </font>
    <font>
      <sz val="8"/>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indexed="8"/>
      </patternFill>
    </fill>
    <fill>
      <patternFill patternType="solid">
        <fgColor rgb="FFFFFF00"/>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3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6" fillId="0" borderId="0"/>
    <xf numFmtId="1" fontId="8" fillId="0" borderId="0" applyFont="0" applyFill="0" applyBorder="0" applyAlignment="0" applyProtection="0"/>
    <xf numFmtId="167" fontId="10" fillId="0" borderId="0" applyFont="0" applyFill="0" applyBorder="0" applyAlignment="0" applyProtection="0">
      <protection locked="0"/>
    </xf>
    <xf numFmtId="169" fontId="10" fillId="0" borderId="0" applyFont="0" applyFill="0" applyBorder="0" applyAlignment="0" applyProtection="0">
      <protection locked="0"/>
    </xf>
    <xf numFmtId="3" fontId="9" fillId="0" borderId="0" applyFont="0" applyFill="0" applyBorder="0" applyAlignment="0" applyProtection="0"/>
    <xf numFmtId="4" fontId="8" fillId="0" borderId="0" applyFont="0" applyFill="0" applyBorder="0" applyAlignment="0" applyProtection="0"/>
    <xf numFmtId="3" fontId="5" fillId="1" borderId="2" applyBorder="0"/>
    <xf numFmtId="3" fontId="5" fillId="1" borderId="2" applyBorder="0"/>
    <xf numFmtId="0" fontId="16" fillId="0" borderId="0" applyNumberFormat="0" applyFill="0" applyBorder="0" applyAlignment="0" applyProtection="0"/>
    <xf numFmtId="168" fontId="9" fillId="0" borderId="0" applyFont="0" applyFill="0" applyBorder="0" applyAlignment="0" applyProtection="0"/>
    <xf numFmtId="2" fontId="9" fillId="0" borderId="0" applyFont="0" applyFill="0" applyBorder="0" applyAlignment="0" applyProtection="0">
      <protection locked="0"/>
    </xf>
    <xf numFmtId="0" fontId="11" fillId="1" borderId="3">
      <alignment horizontal="center" vertical="top" textRotation="90"/>
    </xf>
    <xf numFmtId="4" fontId="8" fillId="0" borderId="0" applyFont="0" applyFill="0" applyBorder="0" applyAlignment="0" applyProtection="0"/>
    <xf numFmtId="0" fontId="12" fillId="0" borderId="4"/>
    <xf numFmtId="171" fontId="9" fillId="0" borderId="0" applyFont="0" applyFill="0" applyBorder="0" applyAlignment="0" applyProtection="0"/>
    <xf numFmtId="10" fontId="9" fillId="0" borderId="0"/>
    <xf numFmtId="170" fontId="9" fillId="0" borderId="0" applyFont="0" applyFill="0" applyBorder="0" applyAlignment="0" applyProtection="0"/>
    <xf numFmtId="172" fontId="10" fillId="0" borderId="0" applyFont="0" applyFill="0" applyBorder="0" applyAlignment="0" applyProtection="0">
      <protection locked="0"/>
    </xf>
    <xf numFmtId="9" fontId="1"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17" fillId="0" borderId="0"/>
    <xf numFmtId="0" fontId="1" fillId="0" borderId="0"/>
    <xf numFmtId="0" fontId="17" fillId="0" borderId="0"/>
    <xf numFmtId="0" fontId="13" fillId="0" borderId="4" applyBorder="0" applyAlignment="0"/>
    <xf numFmtId="0" fontId="14" fillId="0" borderId="0"/>
    <xf numFmtId="0" fontId="15" fillId="3" borderId="4" applyBorder="0"/>
  </cellStyleXfs>
  <cellXfs count="29">
    <xf numFmtId="0" fontId="0" fillId="0" borderId="0" xfId="0"/>
    <xf numFmtId="14" fontId="0" fillId="0" borderId="0" xfId="0" applyNumberFormat="1"/>
    <xf numFmtId="166" fontId="0" fillId="0" borderId="0" xfId="0" applyNumberFormat="1"/>
    <xf numFmtId="0" fontId="2" fillId="0" borderId="1" xfId="0" applyFont="1" applyBorder="1"/>
    <xf numFmtId="0" fontId="0" fillId="0" borderId="1" xfId="0" applyBorder="1"/>
    <xf numFmtId="165" fontId="0" fillId="0" borderId="1" xfId="1" applyNumberFormat="1" applyFont="1" applyBorder="1"/>
    <xf numFmtId="0" fontId="0" fillId="0" borderId="1" xfId="1" applyNumberFormat="1" applyFont="1" applyBorder="1"/>
    <xf numFmtId="3" fontId="0" fillId="0" borderId="1" xfId="1" applyNumberFormat="1" applyFont="1" applyBorder="1"/>
    <xf numFmtId="164" fontId="0" fillId="0" borderId="1" xfId="1" applyFont="1" applyBorder="1"/>
    <xf numFmtId="164" fontId="0" fillId="0" borderId="1" xfId="0" applyNumberFormat="1" applyBorder="1"/>
    <xf numFmtId="10" fontId="0" fillId="0" borderId="1" xfId="2" applyNumberFormat="1" applyFont="1" applyBorder="1"/>
    <xf numFmtId="2" fontId="0" fillId="0" borderId="1" xfId="0" applyNumberFormat="1" applyBorder="1"/>
    <xf numFmtId="166" fontId="0" fillId="0" borderId="1" xfId="0" applyNumberFormat="1" applyBorder="1"/>
    <xf numFmtId="164" fontId="0" fillId="0" borderId="0" xfId="0" applyNumberFormat="1"/>
    <xf numFmtId="165" fontId="0" fillId="0" borderId="1" xfId="1" applyNumberFormat="1" applyFont="1" applyFill="1" applyBorder="1"/>
    <xf numFmtId="164" fontId="3" fillId="2" borderId="1" xfId="0" applyNumberFormat="1" applyFont="1" applyFill="1" applyBorder="1"/>
    <xf numFmtId="164" fontId="0" fillId="2" borderId="1" xfId="0" applyNumberFormat="1" applyFill="1" applyBorder="1"/>
    <xf numFmtId="0" fontId="4" fillId="0" borderId="0" xfId="3"/>
    <xf numFmtId="0" fontId="0" fillId="5" borderId="0" xfId="0" applyFill="1"/>
    <xf numFmtId="0" fontId="0" fillId="2" borderId="0" xfId="0" applyFill="1"/>
    <xf numFmtId="164" fontId="2" fillId="5" borderId="0" xfId="1" applyFont="1" applyFill="1"/>
    <xf numFmtId="164" fontId="1" fillId="5" borderId="0" xfId="1" applyFont="1" applyFill="1"/>
    <xf numFmtId="0" fontId="2" fillId="5" borderId="0" xfId="0" applyFont="1" applyFill="1"/>
    <xf numFmtId="164" fontId="2" fillId="2" borderId="0" xfId="1" applyFont="1" applyFill="1"/>
    <xf numFmtId="164" fontId="1" fillId="2" borderId="0" xfId="1" applyFont="1" applyFill="1"/>
    <xf numFmtId="0" fontId="2" fillId="2" borderId="0" xfId="0" applyFont="1" applyFill="1"/>
    <xf numFmtId="3" fontId="0" fillId="0" borderId="1" xfId="1" applyNumberFormat="1" applyFont="1" applyFill="1" applyBorder="1"/>
    <xf numFmtId="3" fontId="0" fillId="4" borderId="1" xfId="1" applyNumberFormat="1" applyFont="1" applyFill="1" applyBorder="1"/>
    <xf numFmtId="3" fontId="0" fillId="0" borderId="0" xfId="0" applyNumberFormat="1"/>
  </cellXfs>
  <cellStyles count="34">
    <cellStyle name="0" xfId="5"/>
    <cellStyle name="0.0" xfId="6"/>
    <cellStyle name="0.0000" xfId="7"/>
    <cellStyle name="decimalen" xfId="8"/>
    <cellStyle name="decimalenpunt2" xfId="9"/>
    <cellStyle name="Header" xfId="10"/>
    <cellStyle name="Header 2" xfId="11"/>
    <cellStyle name="Hyperlink" xfId="3" builtinId="8"/>
    <cellStyle name="Hyperlink 2" xfId="12"/>
    <cellStyle name="komma1nul" xfId="13"/>
    <cellStyle name="komma2nul" xfId="14"/>
    <cellStyle name="Netten_1" xfId="15"/>
    <cellStyle name="nieuw" xfId="16"/>
    <cellStyle name="Niveau" xfId="17"/>
    <cellStyle name="perc1nul" xfId="18"/>
    <cellStyle name="perc2nul" xfId="19"/>
    <cellStyle name="perc3nul" xfId="20"/>
    <cellStyle name="perc4" xfId="21"/>
    <cellStyle name="Procent" xfId="2" builtinId="5"/>
    <cellStyle name="Procent 2" xfId="22"/>
    <cellStyle name="Procent 3" xfId="23"/>
    <cellStyle name="Standaard" xfId="0" builtinId="0"/>
    <cellStyle name="Standaard 2" xfId="24"/>
    <cellStyle name="Standaard 2 2" xfId="25"/>
    <cellStyle name="Standaard 3" xfId="26"/>
    <cellStyle name="Standaard 3 2" xfId="27"/>
    <cellStyle name="Standaard 4" xfId="28"/>
    <cellStyle name="Standaard 5" xfId="29"/>
    <cellStyle name="Standaard 6" xfId="30"/>
    <cellStyle name="Standaard 7" xfId="4"/>
    <cellStyle name="Subtotaal" xfId="31"/>
    <cellStyle name="Titel 2" xfId="32"/>
    <cellStyle name="Totaal 2" xfId="33"/>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loep-publiek.vlaanderen.be/QvAJAXZfc/notoolbar.htm?document=HO-Publiek%2FPubliek_Inschrijvingen_HO.qvw&amp;host=PubliekQVS%40cwv100163&amp;anonymous=true)%20en%20voor%20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election activeCell="A8" sqref="A8"/>
    </sheetView>
  </sheetViews>
  <sheetFormatPr defaultRowHeight="14.5"/>
  <cols>
    <col min="2" max="2" width="81" customWidth="1"/>
    <col min="3" max="3" width="67.54296875" customWidth="1"/>
  </cols>
  <sheetData>
    <row r="1" spans="1:3">
      <c r="A1" t="s">
        <v>20</v>
      </c>
    </row>
    <row r="2" spans="1:3">
      <c r="A2" t="s">
        <v>21</v>
      </c>
      <c r="B2" t="s">
        <v>16</v>
      </c>
      <c r="C2" s="17" t="s">
        <v>17</v>
      </c>
    </row>
    <row r="3" spans="1:3">
      <c r="A3" t="s">
        <v>22</v>
      </c>
      <c r="B3" t="s">
        <v>18</v>
      </c>
      <c r="C3" t="s">
        <v>28</v>
      </c>
    </row>
    <row r="4" spans="1:3">
      <c r="A4" t="s">
        <v>23</v>
      </c>
      <c r="B4" t="s">
        <v>19</v>
      </c>
      <c r="C4" t="s">
        <v>28</v>
      </c>
    </row>
    <row r="5" spans="1:3">
      <c r="A5" t="s">
        <v>24</v>
      </c>
      <c r="B5" t="s">
        <v>25</v>
      </c>
      <c r="C5" t="s">
        <v>30</v>
      </c>
    </row>
    <row r="6" spans="1:3">
      <c r="A6" t="s">
        <v>26</v>
      </c>
      <c r="B6" t="s">
        <v>27</v>
      </c>
      <c r="C6" t="s">
        <v>31</v>
      </c>
    </row>
    <row r="7" spans="1:3">
      <c r="A7" t="s">
        <v>44</v>
      </c>
      <c r="B7" t="s">
        <v>45</v>
      </c>
    </row>
  </sheetData>
  <phoneticPr fontId="18" type="noConversion"/>
  <hyperlinks>
    <hyperlink ref="C2" r:id="rId1" display="https://dataloep-publiek.vlaanderen.be/QvAJAXZfc/notoolbar.htm?document=HO-Publiek%2FPubliek_Inschrijvingen_HO.qvw&amp;host=PubliekQVS%40cwv100163&amp;anonymous=true) en voor 2012: "/>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29" sqref="F29"/>
    </sheetView>
  </sheetViews>
  <sheetFormatPr defaultRowHeight="14.5"/>
  <cols>
    <col min="1" max="1" width="17.7265625" customWidth="1"/>
    <col min="2" max="2" width="14.453125" customWidth="1"/>
    <col min="3" max="3" width="19.81640625" customWidth="1"/>
    <col min="4" max="4" width="24.54296875" customWidth="1"/>
    <col min="5" max="5" width="14.54296875" customWidth="1"/>
    <col min="6" max="6" width="14.1796875" customWidth="1"/>
    <col min="7" max="7" width="19.26953125" customWidth="1"/>
    <col min="8" max="8" width="31.81640625" customWidth="1"/>
    <col min="9" max="9" width="17.453125" bestFit="1" customWidth="1"/>
    <col min="10" max="10" width="15.81640625" bestFit="1" customWidth="1"/>
  </cols>
  <sheetData>
    <row r="1" spans="1:10">
      <c r="A1" s="3" t="s">
        <v>0</v>
      </c>
      <c r="B1" s="3" t="s">
        <v>14</v>
      </c>
      <c r="C1" s="3" t="s">
        <v>3</v>
      </c>
      <c r="D1" s="3" t="s">
        <v>13</v>
      </c>
      <c r="E1" s="3" t="s">
        <v>1</v>
      </c>
      <c r="F1" s="3" t="s">
        <v>2</v>
      </c>
      <c r="G1" s="3" t="s">
        <v>11</v>
      </c>
      <c r="H1" s="3" t="s">
        <v>12</v>
      </c>
      <c r="I1" s="3" t="s">
        <v>15</v>
      </c>
    </row>
    <row r="2" spans="1:10">
      <c r="A2" s="4">
        <v>2008</v>
      </c>
      <c r="B2" s="5">
        <v>1435019</v>
      </c>
      <c r="C2" s="6">
        <v>88.92</v>
      </c>
      <c r="D2" s="5">
        <f>B2/C2*C$17</f>
        <v>2063122.2330184435</v>
      </c>
      <c r="E2" s="7">
        <v>215273</v>
      </c>
      <c r="F2" s="8">
        <f>D2/E2*1000</f>
        <v>9583.7482314012614</v>
      </c>
      <c r="G2" s="4" t="s">
        <v>6</v>
      </c>
      <c r="H2" s="4"/>
      <c r="I2" s="4"/>
    </row>
    <row r="3" spans="1:10">
      <c r="A3" s="4">
        <v>2009</v>
      </c>
      <c r="B3" s="5">
        <v>1503701</v>
      </c>
      <c r="C3" s="6">
        <v>92.82</v>
      </c>
      <c r="D3" s="5">
        <f t="shared" ref="D3:D17" si="0">B3/C3*C$17</f>
        <v>2071031.4139194142</v>
      </c>
      <c r="E3" s="7">
        <v>230253</v>
      </c>
      <c r="F3" s="8">
        <f t="shared" ref="F3:F16" si="1">D3/E3*1000</f>
        <v>8994.5903589504342</v>
      </c>
      <c r="G3" s="4" t="s">
        <v>6</v>
      </c>
      <c r="H3" s="15">
        <f>(E3*F$2)-D3*1000</f>
        <v>135655367.60542059</v>
      </c>
      <c r="I3" s="9">
        <f>H3</f>
        <v>135655367.60542059</v>
      </c>
    </row>
    <row r="4" spans="1:10">
      <c r="A4" s="4">
        <v>2010</v>
      </c>
      <c r="B4" s="5">
        <v>1637461</v>
      </c>
      <c r="C4" s="6">
        <v>92.21</v>
      </c>
      <c r="D4" s="5">
        <f t="shared" si="0"/>
        <v>2270176.9248454617</v>
      </c>
      <c r="E4" s="7">
        <v>243623</v>
      </c>
      <c r="F4" s="8">
        <f t="shared" si="1"/>
        <v>9318.4014844471239</v>
      </c>
      <c r="G4" s="4" t="s">
        <v>7</v>
      </c>
      <c r="H4" s="9">
        <f t="shared" ref="H4:H17" si="2">(E4*F$2)-D4*1000</f>
        <v>64644570.533207417</v>
      </c>
      <c r="I4" s="9"/>
    </row>
    <row r="5" spans="1:10">
      <c r="A5" s="4">
        <v>2011</v>
      </c>
      <c r="B5" s="5">
        <v>1624509</v>
      </c>
      <c r="C5" s="6">
        <v>94.71</v>
      </c>
      <c r="D5" s="5">
        <f t="shared" si="0"/>
        <v>2192769.8295850493</v>
      </c>
      <c r="E5" s="7">
        <v>254381</v>
      </c>
      <c r="F5" s="8">
        <f t="shared" si="1"/>
        <v>8620.0220519026552</v>
      </c>
      <c r="G5" s="4" t="s">
        <v>7</v>
      </c>
      <c r="H5" s="9">
        <f t="shared" si="2"/>
        <v>245153629.26703501</v>
      </c>
      <c r="I5" s="9"/>
    </row>
    <row r="6" spans="1:10">
      <c r="A6" s="4">
        <v>2012</v>
      </c>
      <c r="B6" s="5">
        <v>1540565</v>
      </c>
      <c r="C6" s="6">
        <v>97.91</v>
      </c>
      <c r="D6" s="5">
        <f t="shared" si="0"/>
        <v>2011498.6170973342</v>
      </c>
      <c r="E6" s="7">
        <v>262589</v>
      </c>
      <c r="F6" s="8">
        <f t="shared" si="1"/>
        <v>7660.2546835447565</v>
      </c>
      <c r="G6" s="4" t="s">
        <v>7</v>
      </c>
      <c r="H6" s="9">
        <f t="shared" si="2"/>
        <v>505088247.23809171</v>
      </c>
      <c r="I6" s="4"/>
    </row>
    <row r="7" spans="1:10">
      <c r="A7" s="4">
        <v>2013</v>
      </c>
      <c r="B7" s="14">
        <v>1599406</v>
      </c>
      <c r="C7" s="6">
        <v>99.36</v>
      </c>
      <c r="D7" s="5">
        <f t="shared" si="0"/>
        <v>2057850.8760064412</v>
      </c>
      <c r="E7" s="7">
        <v>254535</v>
      </c>
      <c r="F7" s="8">
        <f t="shared" si="1"/>
        <v>8084.7462078159824</v>
      </c>
      <c r="G7" s="4" t="s">
        <v>7</v>
      </c>
      <c r="H7" s="9">
        <f t="shared" si="2"/>
        <v>381548480.0732789</v>
      </c>
      <c r="I7" s="4"/>
      <c r="J7" t="s">
        <v>10</v>
      </c>
    </row>
    <row r="8" spans="1:10">
      <c r="A8" s="4">
        <v>2014</v>
      </c>
      <c r="B8" s="5">
        <v>1631831</v>
      </c>
      <c r="C8" s="6">
        <v>100.6</v>
      </c>
      <c r="D8" s="5">
        <f t="shared" si="0"/>
        <v>2073690.6067594436</v>
      </c>
      <c r="E8" s="7">
        <v>260054</v>
      </c>
      <c r="F8" s="8">
        <f t="shared" si="1"/>
        <v>7974.076948477792</v>
      </c>
      <c r="G8" s="4" t="s">
        <v>7</v>
      </c>
      <c r="H8" s="16">
        <f t="shared" si="2"/>
        <v>418601455.80938005</v>
      </c>
      <c r="I8" s="9">
        <f>H8-I3</f>
        <v>282946088.20395947</v>
      </c>
    </row>
    <row r="9" spans="1:10">
      <c r="A9" s="4">
        <v>2015</v>
      </c>
      <c r="B9" s="5">
        <v>1716829</v>
      </c>
      <c r="C9" s="6">
        <v>100.61</v>
      </c>
      <c r="D9" s="5">
        <f t="shared" si="0"/>
        <v>2181487.1221548556</v>
      </c>
      <c r="E9" s="7">
        <v>264728</v>
      </c>
      <c r="F9" s="8">
        <f t="shared" si="1"/>
        <v>8240.4850342799236</v>
      </c>
      <c r="G9" s="4" t="s">
        <v>8</v>
      </c>
      <c r="H9" s="9">
        <f t="shared" si="2"/>
        <v>355599379.64753723</v>
      </c>
      <c r="I9" s="4"/>
    </row>
    <row r="10" spans="1:10">
      <c r="A10" s="4">
        <v>2016</v>
      </c>
      <c r="B10" s="5">
        <v>1642556</v>
      </c>
      <c r="C10" s="6">
        <v>102.42</v>
      </c>
      <c r="D10" s="5">
        <f t="shared" si="0"/>
        <v>2050228.0710798672</v>
      </c>
      <c r="E10" s="7">
        <v>267732</v>
      </c>
      <c r="F10" s="8">
        <f t="shared" si="1"/>
        <v>7657.7625053406664</v>
      </c>
      <c r="G10" s="4" t="s">
        <v>8</v>
      </c>
      <c r="H10" s="9">
        <f t="shared" si="2"/>
        <v>515648010.40965533</v>
      </c>
      <c r="I10" s="4"/>
    </row>
    <row r="11" spans="1:10">
      <c r="A11" s="4">
        <v>2017</v>
      </c>
      <c r="B11" s="5">
        <v>1716521</v>
      </c>
      <c r="C11" s="6">
        <v>104.65</v>
      </c>
      <c r="D11" s="5">
        <f t="shared" si="0"/>
        <v>2096894.8365026277</v>
      </c>
      <c r="E11" s="7">
        <v>270551</v>
      </c>
      <c r="F11" s="8">
        <f t="shared" si="1"/>
        <v>7750.4604917469451</v>
      </c>
      <c r="G11" s="4" t="s">
        <v>8</v>
      </c>
      <c r="H11" s="9">
        <f t="shared" si="2"/>
        <v>495997831.25121522</v>
      </c>
      <c r="I11" s="4"/>
    </row>
    <row r="12" spans="1:10">
      <c r="A12" s="4">
        <v>2018</v>
      </c>
      <c r="B12" s="5">
        <v>1781890</v>
      </c>
      <c r="C12" s="6">
        <v>106.37</v>
      </c>
      <c r="D12" s="5">
        <f t="shared" si="0"/>
        <v>2141551.3547052741</v>
      </c>
      <c r="E12" s="7">
        <v>274106</v>
      </c>
      <c r="F12" s="8">
        <f t="shared" si="1"/>
        <v>7812.8583639368499</v>
      </c>
      <c r="G12" s="4" t="s">
        <v>8</v>
      </c>
      <c r="H12" s="9">
        <f t="shared" si="2"/>
        <v>485411538.01119995</v>
      </c>
      <c r="I12" s="4"/>
    </row>
    <row r="13" spans="1:10">
      <c r="A13" s="4">
        <v>2019</v>
      </c>
      <c r="B13" s="5">
        <v>1896083</v>
      </c>
      <c r="C13" s="6">
        <v>108.5</v>
      </c>
      <c r="D13" s="5">
        <f>B13/C13*C$17</f>
        <v>2234057.6103225807</v>
      </c>
      <c r="E13" s="7">
        <v>276915</v>
      </c>
      <c r="F13" s="8">
        <f t="shared" si="1"/>
        <v>8067.665566410561</v>
      </c>
      <c r="G13" s="4" t="s">
        <v>8</v>
      </c>
      <c r="H13" s="16">
        <f t="shared" si="2"/>
        <v>419826031.17589951</v>
      </c>
      <c r="I13" s="9">
        <f>H13-H8</f>
        <v>1224575.3665194511</v>
      </c>
    </row>
    <row r="14" spans="1:10">
      <c r="A14" s="4">
        <v>2020</v>
      </c>
      <c r="B14" s="5">
        <v>2008219</v>
      </c>
      <c r="C14" s="6">
        <v>109.37</v>
      </c>
      <c r="D14" s="5">
        <f>B14/C14*C$17</f>
        <v>2347359.5772149581</v>
      </c>
      <c r="E14" s="7">
        <v>298208</v>
      </c>
      <c r="F14" s="8">
        <f t="shared" si="1"/>
        <v>7871.5513239583051</v>
      </c>
      <c r="G14" s="4" t="s">
        <v>9</v>
      </c>
      <c r="H14" s="9">
        <f t="shared" si="2"/>
        <v>510590815.37474918</v>
      </c>
      <c r="I14" s="4"/>
    </row>
    <row r="15" spans="1:10">
      <c r="A15" s="4">
        <v>2021</v>
      </c>
      <c r="B15" s="5">
        <v>2062057</v>
      </c>
      <c r="C15" s="6">
        <v>110.35</v>
      </c>
      <c r="D15" s="5">
        <f t="shared" si="0"/>
        <v>2388884.1584050748</v>
      </c>
      <c r="E15" s="7">
        <v>310217</v>
      </c>
      <c r="F15" s="8">
        <f t="shared" si="1"/>
        <v>7700.6874491245635</v>
      </c>
      <c r="G15" s="4" t="s">
        <v>9</v>
      </c>
      <c r="H15" s="9">
        <f t="shared" si="2"/>
        <v>584157466.69552994</v>
      </c>
      <c r="I15" s="4"/>
    </row>
    <row r="16" spans="1:10">
      <c r="A16" s="4">
        <v>2022</v>
      </c>
      <c r="B16" s="5">
        <v>2154915</v>
      </c>
      <c r="C16" s="6">
        <v>118.21</v>
      </c>
      <c r="D16" s="5">
        <f t="shared" si="0"/>
        <v>2330465.5579054225</v>
      </c>
      <c r="E16" s="7">
        <v>314142</v>
      </c>
      <c r="F16" s="8">
        <f t="shared" si="1"/>
        <v>7418.5099665292209</v>
      </c>
      <c r="G16" s="4" t="s">
        <v>9</v>
      </c>
      <c r="H16" s="9">
        <f t="shared" si="2"/>
        <v>680192279.00343227</v>
      </c>
      <c r="I16" s="4"/>
    </row>
    <row r="17" spans="1:10">
      <c r="A17" s="4">
        <v>2023</v>
      </c>
      <c r="B17" s="5">
        <v>2343555</v>
      </c>
      <c r="C17" s="6">
        <v>127.84</v>
      </c>
      <c r="D17" s="5">
        <f t="shared" si="0"/>
        <v>2343555</v>
      </c>
      <c r="E17" s="7">
        <v>314142</v>
      </c>
      <c r="F17" s="8">
        <f>D17/E17*1000</f>
        <v>7460.1772446855239</v>
      </c>
      <c r="G17" s="4" t="s">
        <v>9</v>
      </c>
      <c r="H17" s="9">
        <f t="shared" si="2"/>
        <v>667102836.90885496</v>
      </c>
      <c r="I17" s="9">
        <f>H17-H13</f>
        <v>247276805.73295546</v>
      </c>
    </row>
    <row r="18" spans="1:10">
      <c r="A18" s="4">
        <v>2024</v>
      </c>
      <c r="B18" s="5"/>
      <c r="C18" s="6"/>
      <c r="D18" s="5"/>
      <c r="E18" s="7"/>
      <c r="F18" s="8"/>
      <c r="G18" s="4" t="s">
        <v>9</v>
      </c>
      <c r="H18" s="16"/>
      <c r="I18" s="9"/>
      <c r="J18" s="13"/>
    </row>
    <row r="19" spans="1:10">
      <c r="A19" s="4" t="s">
        <v>4</v>
      </c>
      <c r="B19" s="4"/>
      <c r="C19" s="4"/>
      <c r="D19" s="9">
        <f>F2*E17/1000</f>
        <v>3010657.836908855</v>
      </c>
      <c r="E19" s="9">
        <f>D19-D17</f>
        <v>667102.83690885501</v>
      </c>
      <c r="F19" s="4"/>
      <c r="G19" s="4"/>
      <c r="H19" s="9"/>
      <c r="I19" s="4"/>
    </row>
    <row r="20" spans="1:10">
      <c r="A20" s="4" t="s">
        <v>5</v>
      </c>
      <c r="B20" s="4"/>
      <c r="C20" s="4"/>
      <c r="D20" s="10">
        <f>(D19-D17)/D19</f>
        <v>0.22158042296622862</v>
      </c>
      <c r="E20" s="4"/>
      <c r="F20" s="4"/>
      <c r="G20" s="4"/>
      <c r="H20" s="4"/>
      <c r="I20" s="4"/>
    </row>
    <row r="21" spans="1:10">
      <c r="A21" s="4"/>
      <c r="B21" s="4"/>
      <c r="C21" s="4"/>
      <c r="D21" s="11">
        <f>365-365*D20</f>
        <v>284.12314561732654</v>
      </c>
      <c r="E21" s="4"/>
      <c r="F21" s="4"/>
      <c r="G21" s="4"/>
      <c r="H21" s="4"/>
      <c r="I21" s="4"/>
    </row>
    <row r="22" spans="1:10">
      <c r="A22" s="4"/>
      <c r="B22" s="4"/>
      <c r="C22" s="4"/>
      <c r="D22" s="12">
        <f>A23+D21-1</f>
        <v>45210.123145617326</v>
      </c>
      <c r="E22" s="4"/>
      <c r="F22" s="4"/>
      <c r="G22" s="4"/>
      <c r="H22" s="4"/>
      <c r="I22" s="4"/>
    </row>
    <row r="23" spans="1:10">
      <c r="A23" s="1">
        <v>44927</v>
      </c>
      <c r="D23" s="2"/>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J14" sqref="J14:J15"/>
    </sheetView>
  </sheetViews>
  <sheetFormatPr defaultRowHeight="14.5"/>
  <cols>
    <col min="1" max="1" width="17.7265625" customWidth="1"/>
    <col min="2" max="2" width="14.453125" customWidth="1"/>
    <col min="3" max="3" width="19.81640625" customWidth="1"/>
    <col min="4" max="4" width="24.54296875" customWidth="1"/>
    <col min="5" max="5" width="14.54296875" customWidth="1"/>
    <col min="6" max="6" width="14.1796875" customWidth="1"/>
    <col min="7" max="7" width="19.26953125" customWidth="1"/>
    <col min="8" max="8" width="31.81640625" customWidth="1"/>
    <col min="9" max="9" width="17.453125" bestFit="1" customWidth="1"/>
    <col min="10" max="10" width="15.81640625" bestFit="1" customWidth="1"/>
  </cols>
  <sheetData>
    <row r="1" spans="1:9">
      <c r="A1" s="3" t="s">
        <v>0</v>
      </c>
      <c r="B1" s="3" t="s">
        <v>14</v>
      </c>
      <c r="C1" s="3" t="s">
        <v>3</v>
      </c>
      <c r="D1" s="3" t="s">
        <v>13</v>
      </c>
      <c r="E1" s="3" t="s">
        <v>1</v>
      </c>
      <c r="F1" s="3" t="s">
        <v>2</v>
      </c>
      <c r="G1" s="3" t="s">
        <v>11</v>
      </c>
      <c r="H1" s="3" t="s">
        <v>12</v>
      </c>
      <c r="I1" s="3" t="s">
        <v>15</v>
      </c>
    </row>
    <row r="2" spans="1:9">
      <c r="A2" s="4">
        <v>2008</v>
      </c>
      <c r="B2" s="5">
        <v>1435019</v>
      </c>
      <c r="C2" s="6">
        <v>88.92</v>
      </c>
      <c r="D2" s="5">
        <f>B2/C2*C$17</f>
        <v>2063122.2330184435</v>
      </c>
      <c r="E2" s="7">
        <v>175776</v>
      </c>
      <c r="F2" s="8">
        <f>D2/E2*1000</f>
        <v>11737.223699586084</v>
      </c>
      <c r="G2" s="4" t="s">
        <v>6</v>
      </c>
      <c r="H2" s="4"/>
      <c r="I2" s="4"/>
    </row>
    <row r="3" spans="1:9">
      <c r="A3" s="4">
        <v>2009</v>
      </c>
      <c r="B3" s="5">
        <v>1503701</v>
      </c>
      <c r="C3" s="6">
        <v>92.82</v>
      </c>
      <c r="D3" s="5">
        <f t="shared" ref="D3:D17" si="0">B3/C3*C$17</f>
        <v>2071031.4139194142</v>
      </c>
      <c r="E3" s="7">
        <v>185844</v>
      </c>
      <c r="F3" s="8">
        <f t="shared" ref="F3:F16" si="1">D3/E3*1000</f>
        <v>11143.924011102938</v>
      </c>
      <c r="G3" s="4" t="s">
        <v>6</v>
      </c>
      <c r="H3" s="15">
        <f>(E3*F$2)-D3*1000</f>
        <v>110261187.30646229</v>
      </c>
      <c r="I3" s="9">
        <f>H3</f>
        <v>110261187.30646229</v>
      </c>
    </row>
    <row r="4" spans="1:9">
      <c r="A4" s="4">
        <v>2010</v>
      </c>
      <c r="B4" s="5">
        <v>1637461</v>
      </c>
      <c r="C4" s="6">
        <v>92.21</v>
      </c>
      <c r="D4" s="5">
        <f t="shared" si="0"/>
        <v>2270176.9248454617</v>
      </c>
      <c r="E4" s="7">
        <v>195656</v>
      </c>
      <c r="F4" s="8">
        <f t="shared" si="1"/>
        <v>11602.899603617889</v>
      </c>
      <c r="G4" s="4" t="s">
        <v>7</v>
      </c>
      <c r="H4" s="9">
        <f t="shared" ref="H4:H17" si="2">(E4*F$2)-D4*1000</f>
        <v>26281315.320753098</v>
      </c>
      <c r="I4" s="9"/>
    </row>
    <row r="5" spans="1:9">
      <c r="A5" s="4">
        <v>2011</v>
      </c>
      <c r="B5" s="5">
        <v>1624509</v>
      </c>
      <c r="C5" s="6">
        <v>94.71</v>
      </c>
      <c r="D5" s="5">
        <f t="shared" si="0"/>
        <v>2192769.8295850493</v>
      </c>
      <c r="E5" s="7">
        <v>202491</v>
      </c>
      <c r="F5" s="8">
        <f t="shared" si="1"/>
        <v>10828.974273350663</v>
      </c>
      <c r="G5" s="4" t="s">
        <v>7</v>
      </c>
      <c r="H5" s="9">
        <f t="shared" si="2"/>
        <v>183912334.56783676</v>
      </c>
      <c r="I5" s="9"/>
    </row>
    <row r="6" spans="1:9">
      <c r="A6" s="4">
        <v>2012</v>
      </c>
      <c r="B6" s="5">
        <v>1540565</v>
      </c>
      <c r="C6" s="6">
        <v>97.91</v>
      </c>
      <c r="D6" s="5">
        <f t="shared" si="0"/>
        <v>2011498.6170973342</v>
      </c>
      <c r="E6" s="7">
        <v>207589</v>
      </c>
      <c r="F6" s="8">
        <f t="shared" si="1"/>
        <v>9689.8131264052245</v>
      </c>
      <c r="G6" s="4" t="s">
        <v>7</v>
      </c>
      <c r="H6" s="9">
        <f t="shared" si="2"/>
        <v>425019913.47604156</v>
      </c>
      <c r="I6" s="4"/>
    </row>
    <row r="7" spans="1:9">
      <c r="A7" s="4">
        <v>2013</v>
      </c>
      <c r="B7" s="14">
        <v>1599406</v>
      </c>
      <c r="C7" s="6">
        <v>99.36</v>
      </c>
      <c r="D7" s="5">
        <f t="shared" si="0"/>
        <v>2057850.8760064412</v>
      </c>
      <c r="E7" s="7">
        <v>211822</v>
      </c>
      <c r="F7" s="8">
        <f t="shared" si="1"/>
        <v>9715.0006892883703</v>
      </c>
      <c r="G7" s="4" t="s">
        <v>7</v>
      </c>
      <c r="H7" s="9">
        <f t="shared" si="2"/>
        <v>428351322.48728228</v>
      </c>
      <c r="I7" s="4"/>
    </row>
    <row r="8" spans="1:9">
      <c r="A8" s="4">
        <v>2014</v>
      </c>
      <c r="B8" s="5">
        <v>1631831</v>
      </c>
      <c r="C8" s="6">
        <v>100.6</v>
      </c>
      <c r="D8" s="5">
        <f t="shared" si="0"/>
        <v>2073690.6067594436</v>
      </c>
      <c r="E8" s="7">
        <v>214753</v>
      </c>
      <c r="F8" s="8">
        <f t="shared" si="1"/>
        <v>9656.165952324036</v>
      </c>
      <c r="G8" s="4" t="s">
        <v>7</v>
      </c>
      <c r="H8" s="16">
        <f t="shared" si="2"/>
        <v>446913394.39776659</v>
      </c>
      <c r="I8" s="9">
        <f>H8-I3</f>
        <v>336652207.0913043</v>
      </c>
    </row>
    <row r="9" spans="1:9">
      <c r="A9" s="4">
        <v>2015</v>
      </c>
      <c r="B9" s="5">
        <v>1716829</v>
      </c>
      <c r="C9" s="6">
        <v>100.61</v>
      </c>
      <c r="D9" s="5">
        <f t="shared" si="0"/>
        <v>2181487.1221548556</v>
      </c>
      <c r="E9" s="7">
        <v>217250</v>
      </c>
      <c r="F9" s="8">
        <f t="shared" si="1"/>
        <v>10041.367650885411</v>
      </c>
      <c r="G9" s="4" t="s">
        <v>8</v>
      </c>
      <c r="H9" s="9">
        <f t="shared" si="2"/>
        <v>368424726.58022118</v>
      </c>
      <c r="I9" s="4"/>
    </row>
    <row r="10" spans="1:9">
      <c r="A10" s="4">
        <v>2016</v>
      </c>
      <c r="B10" s="5">
        <v>1642556</v>
      </c>
      <c r="C10" s="6">
        <v>102.42</v>
      </c>
      <c r="D10" s="5">
        <f t="shared" si="0"/>
        <v>2050228.0710798672</v>
      </c>
      <c r="E10" s="7">
        <v>220006</v>
      </c>
      <c r="F10" s="8">
        <f t="shared" si="1"/>
        <v>9318.9643513352694</v>
      </c>
      <c r="G10" s="4" t="s">
        <v>8</v>
      </c>
      <c r="H10" s="9">
        <f t="shared" si="2"/>
        <v>532031566.1712687</v>
      </c>
      <c r="I10" s="4"/>
    </row>
    <row r="11" spans="1:9">
      <c r="A11" s="4">
        <v>2017</v>
      </c>
      <c r="B11" s="5">
        <v>1716521</v>
      </c>
      <c r="C11" s="6">
        <v>104.65</v>
      </c>
      <c r="D11" s="5">
        <f t="shared" si="0"/>
        <v>2096894.8365026277</v>
      </c>
      <c r="E11" s="7">
        <v>221955</v>
      </c>
      <c r="F11" s="8">
        <f t="shared" si="1"/>
        <v>9447.3872474268555</v>
      </c>
      <c r="G11" s="4" t="s">
        <v>8</v>
      </c>
      <c r="H11" s="9">
        <f t="shared" si="2"/>
        <v>508240649.73900151</v>
      </c>
      <c r="I11" s="4"/>
    </row>
    <row r="12" spans="1:9">
      <c r="A12" s="4">
        <v>2018</v>
      </c>
      <c r="B12" s="5">
        <v>1781890</v>
      </c>
      <c r="C12" s="6">
        <v>106.37</v>
      </c>
      <c r="D12" s="5">
        <f t="shared" si="0"/>
        <v>2141551.3547052741</v>
      </c>
      <c r="E12" s="7">
        <v>222692</v>
      </c>
      <c r="F12" s="8">
        <f t="shared" si="1"/>
        <v>9616.6514949134871</v>
      </c>
      <c r="G12" s="4" t="s">
        <v>8</v>
      </c>
      <c r="H12" s="9">
        <f t="shared" si="2"/>
        <v>472234465.40295029</v>
      </c>
      <c r="I12" s="4"/>
    </row>
    <row r="13" spans="1:9">
      <c r="A13" s="4">
        <v>2019</v>
      </c>
      <c r="B13" s="5">
        <v>1896083</v>
      </c>
      <c r="C13" s="6">
        <v>108.5</v>
      </c>
      <c r="D13" s="5">
        <f>B13/C13*C$17</f>
        <v>2234057.6103225807</v>
      </c>
      <c r="E13" s="7">
        <v>241025</v>
      </c>
      <c r="F13" s="8">
        <f t="shared" si="1"/>
        <v>9268.9870773678267</v>
      </c>
      <c r="G13" s="4" t="s">
        <v>8</v>
      </c>
      <c r="H13" s="16">
        <f t="shared" si="2"/>
        <v>594906731.87015486</v>
      </c>
      <c r="I13" s="9">
        <f>H13-H8</f>
        <v>147993337.47238827</v>
      </c>
    </row>
    <row r="14" spans="1:9">
      <c r="A14" s="4">
        <v>2020</v>
      </c>
      <c r="B14" s="5">
        <v>2008219</v>
      </c>
      <c r="C14" s="6">
        <v>109.37</v>
      </c>
      <c r="D14" s="5">
        <f>B14/C14*C$17</f>
        <v>2347359.5772149581</v>
      </c>
      <c r="E14" s="7">
        <v>251908</v>
      </c>
      <c r="F14" s="8">
        <f t="shared" si="1"/>
        <v>9318.3208838741066</v>
      </c>
      <c r="G14" s="4" t="s">
        <v>9</v>
      </c>
      <c r="H14" s="9">
        <f t="shared" si="2"/>
        <v>609340970.50037289</v>
      </c>
      <c r="I14" s="4"/>
    </row>
    <row r="15" spans="1:9">
      <c r="A15" s="4">
        <v>2021</v>
      </c>
      <c r="B15" s="5">
        <v>2062057</v>
      </c>
      <c r="C15" s="6">
        <v>110.35</v>
      </c>
      <c r="D15" s="5">
        <f t="shared" si="0"/>
        <v>2388884.1584050748</v>
      </c>
      <c r="E15" s="27">
        <v>256261</v>
      </c>
      <c r="F15" s="8">
        <f t="shared" si="1"/>
        <v>9322.0745974029396</v>
      </c>
      <c r="G15" s="4" t="s">
        <v>9</v>
      </c>
      <c r="H15" s="9">
        <f t="shared" si="2"/>
        <v>618908524.07455444</v>
      </c>
      <c r="I15" s="4"/>
    </row>
    <row r="16" spans="1:9">
      <c r="A16" s="4">
        <v>2022</v>
      </c>
      <c r="B16" s="5">
        <v>2154915</v>
      </c>
      <c r="C16" s="6">
        <v>118.21</v>
      </c>
      <c r="D16" s="5">
        <f t="shared" si="0"/>
        <v>2330465.5579054225</v>
      </c>
      <c r="E16" s="27">
        <f>E15</f>
        <v>256261</v>
      </c>
      <c r="F16" s="8">
        <f t="shared" si="1"/>
        <v>9094.1093568877914</v>
      </c>
      <c r="G16" s="4" t="s">
        <v>9</v>
      </c>
      <c r="H16" s="9">
        <f t="shared" si="2"/>
        <v>677327124.57420683</v>
      </c>
      <c r="I16" s="4"/>
    </row>
    <row r="17" spans="1:10">
      <c r="A17" s="4">
        <v>2023</v>
      </c>
      <c r="B17" s="5">
        <v>2343555</v>
      </c>
      <c r="C17" s="6">
        <v>127.84</v>
      </c>
      <c r="D17" s="5">
        <f t="shared" si="0"/>
        <v>2343555</v>
      </c>
      <c r="E17" s="27">
        <f>E16</f>
        <v>256261</v>
      </c>
      <c r="F17" s="8">
        <f>D17/E17*1000</f>
        <v>9145.1879138846725</v>
      </c>
      <c r="G17" s="4" t="s">
        <v>9</v>
      </c>
      <c r="H17" s="9">
        <f t="shared" si="2"/>
        <v>664237682.47962952</v>
      </c>
      <c r="I17" s="9">
        <f>H17-H13</f>
        <v>69330950.609474659</v>
      </c>
    </row>
    <row r="18" spans="1:10">
      <c r="A18" s="4">
        <v>2024</v>
      </c>
      <c r="B18" s="5"/>
      <c r="C18" s="6"/>
      <c r="D18" s="5"/>
      <c r="E18" s="7"/>
      <c r="F18" s="8"/>
      <c r="G18" s="4" t="s">
        <v>9</v>
      </c>
      <c r="H18" s="16"/>
      <c r="I18" s="9"/>
      <c r="J18" s="13"/>
    </row>
    <row r="19" spans="1:10">
      <c r="A19" s="4" t="s">
        <v>4</v>
      </c>
      <c r="B19" s="4"/>
      <c r="C19" s="4"/>
      <c r="D19" s="9">
        <f>F2*E17/1000</f>
        <v>3007792.6824796293</v>
      </c>
      <c r="E19" s="9">
        <f>D19-D17</f>
        <v>664237.68247962929</v>
      </c>
      <c r="F19" s="4"/>
      <c r="G19" s="4"/>
      <c r="H19" s="9"/>
      <c r="I19" s="4"/>
    </row>
    <row r="20" spans="1:10">
      <c r="A20" s="4" t="s">
        <v>5</v>
      </c>
      <c r="B20" s="4"/>
      <c r="C20" s="4"/>
      <c r="D20" s="10">
        <f>(D19-D17)/D19</f>
        <v>0.22083891830338209</v>
      </c>
      <c r="E20" s="4"/>
      <c r="F20" s="4"/>
      <c r="G20" s="4"/>
      <c r="H20" s="4"/>
      <c r="I20" s="4"/>
    </row>
    <row r="21" spans="1:10">
      <c r="A21" s="4"/>
      <c r="B21" s="4"/>
      <c r="C21" s="4"/>
      <c r="D21" s="11">
        <f>365-365*D20</f>
        <v>284.39379481926551</v>
      </c>
      <c r="E21" s="4"/>
      <c r="F21" s="4"/>
      <c r="G21" s="4"/>
      <c r="H21" s="4"/>
      <c r="I21" s="4"/>
    </row>
    <row r="22" spans="1:10">
      <c r="A22" s="4"/>
      <c r="B22" s="4"/>
      <c r="C22" s="4"/>
      <c r="D22" s="12">
        <f>A23+D21-1</f>
        <v>45210.393794819269</v>
      </c>
      <c r="E22" s="4"/>
      <c r="F22" s="4"/>
      <c r="G22" s="4"/>
      <c r="H22" s="4"/>
      <c r="I22" s="4"/>
    </row>
    <row r="23" spans="1:10">
      <c r="A23" s="1">
        <v>44927</v>
      </c>
      <c r="D23" s="2"/>
    </row>
    <row r="27" spans="1:10">
      <c r="I27" s="28"/>
    </row>
    <row r="28" spans="1:10">
      <c r="I28" s="28"/>
    </row>
    <row r="29" spans="1:10">
      <c r="I29" s="28"/>
    </row>
    <row r="30" spans="1:10">
      <c r="I30" s="28"/>
    </row>
    <row r="31" spans="1:10">
      <c r="I31" s="28"/>
    </row>
    <row r="32" spans="1:10">
      <c r="I32" s="28"/>
    </row>
    <row r="33" spans="9:9">
      <c r="I33" s="28"/>
    </row>
    <row r="34" spans="9:9">
      <c r="I34" s="28"/>
    </row>
    <row r="35" spans="9:9">
      <c r="I35" s="28"/>
    </row>
    <row r="36" spans="9:9">
      <c r="I36" s="28"/>
    </row>
    <row r="37" spans="9:9">
      <c r="I37" s="28"/>
    </row>
    <row r="38" spans="9:9">
      <c r="I38" s="28"/>
    </row>
    <row r="39" spans="9:9">
      <c r="I39" s="28"/>
    </row>
    <row r="40" spans="9:9">
      <c r="I40" s="28"/>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J23" sqref="J23:J24"/>
    </sheetView>
  </sheetViews>
  <sheetFormatPr defaultRowHeight="14.5"/>
  <cols>
    <col min="1" max="1" width="17.7265625" customWidth="1"/>
    <col min="2" max="2" width="14.453125" customWidth="1"/>
    <col min="3" max="3" width="19.81640625" customWidth="1"/>
    <col min="4" max="4" width="24.54296875" customWidth="1"/>
    <col min="5" max="5" width="14.54296875" customWidth="1"/>
    <col min="6" max="6" width="14.1796875" customWidth="1"/>
    <col min="7" max="7" width="19.26953125" customWidth="1"/>
    <col min="8" max="8" width="31.81640625" customWidth="1"/>
    <col min="9" max="9" width="17.453125" bestFit="1" customWidth="1"/>
    <col min="10" max="10" width="15.81640625" bestFit="1" customWidth="1"/>
  </cols>
  <sheetData>
    <row r="1" spans="1:9">
      <c r="A1" s="3" t="s">
        <v>0</v>
      </c>
      <c r="B1" s="3" t="s">
        <v>14</v>
      </c>
      <c r="C1" s="3" t="s">
        <v>3</v>
      </c>
      <c r="D1" s="3" t="s">
        <v>13</v>
      </c>
      <c r="E1" s="3" t="s">
        <v>1</v>
      </c>
      <c r="F1" s="3" t="s">
        <v>2</v>
      </c>
      <c r="G1" s="3" t="s">
        <v>11</v>
      </c>
      <c r="H1" s="3" t="s">
        <v>12</v>
      </c>
      <c r="I1" s="3" t="s">
        <v>15</v>
      </c>
    </row>
    <row r="2" spans="1:9">
      <c r="A2" s="4">
        <v>2008</v>
      </c>
      <c r="B2" s="5">
        <v>1435019</v>
      </c>
      <c r="C2" s="6">
        <v>88.92</v>
      </c>
      <c r="D2" s="5">
        <f>B2/C2*C$17</f>
        <v>2063122.2330184435</v>
      </c>
      <c r="E2" s="7">
        <v>168546</v>
      </c>
      <c r="F2" s="8">
        <f>D2/E2*1000</f>
        <v>12240.707183904949</v>
      </c>
      <c r="G2" s="4" t="s">
        <v>6</v>
      </c>
      <c r="H2" s="4"/>
      <c r="I2" s="4"/>
    </row>
    <row r="3" spans="1:9">
      <c r="A3" s="4">
        <v>2009</v>
      </c>
      <c r="B3" s="5">
        <v>1503701</v>
      </c>
      <c r="C3" s="6">
        <v>92.82</v>
      </c>
      <c r="D3" s="5">
        <f t="shared" ref="D3:D17" si="0">B3/C3*C$17</f>
        <v>2071031.4139194142</v>
      </c>
      <c r="E3" s="7">
        <v>175776</v>
      </c>
      <c r="F3" s="8">
        <f t="shared" ref="F3:F16" si="1">D3/E3*1000</f>
        <v>11782.219494808245</v>
      </c>
      <c r="G3" s="4" t="s">
        <v>6</v>
      </c>
      <c r="H3" s="15">
        <f>(E3*F$2)-D3*1000</f>
        <v>80591132.038662434</v>
      </c>
      <c r="I3" s="9">
        <f>H3</f>
        <v>80591132.038662434</v>
      </c>
    </row>
    <row r="4" spans="1:9">
      <c r="A4" s="4">
        <v>2010</v>
      </c>
      <c r="B4" s="5">
        <v>1637461</v>
      </c>
      <c r="C4" s="6">
        <v>92.21</v>
      </c>
      <c r="D4" s="5">
        <f t="shared" si="0"/>
        <v>2270176.9248454617</v>
      </c>
      <c r="E4" s="7">
        <v>185844</v>
      </c>
      <c r="F4" s="8">
        <f t="shared" si="1"/>
        <v>12215.497540116774</v>
      </c>
      <c r="G4" s="4" t="s">
        <v>7</v>
      </c>
      <c r="H4" s="9">
        <f t="shared" ref="H4:H17" si="2">(E4*F$2)-D4*1000</f>
        <v>4685061.0401697159</v>
      </c>
      <c r="I4" s="9"/>
    </row>
    <row r="5" spans="1:9">
      <c r="A5" s="4">
        <v>2011</v>
      </c>
      <c r="B5" s="5">
        <v>1624509</v>
      </c>
      <c r="C5" s="6">
        <v>94.71</v>
      </c>
      <c r="D5" s="5">
        <f t="shared" si="0"/>
        <v>2192769.8295850493</v>
      </c>
      <c r="E5" s="7">
        <v>195656</v>
      </c>
      <c r="F5" s="8">
        <f t="shared" si="1"/>
        <v>11207.271075689217</v>
      </c>
      <c r="G5" s="4" t="s">
        <v>7</v>
      </c>
      <c r="H5" s="9">
        <f t="shared" si="2"/>
        <v>202197975.18905783</v>
      </c>
      <c r="I5" s="9"/>
    </row>
    <row r="6" spans="1:9">
      <c r="A6" s="4">
        <v>2012</v>
      </c>
      <c r="B6" s="5">
        <v>1540565</v>
      </c>
      <c r="C6" s="6">
        <v>97.91</v>
      </c>
      <c r="D6" s="5">
        <f t="shared" si="0"/>
        <v>2011498.6170973342</v>
      </c>
      <c r="E6" s="7">
        <v>202491</v>
      </c>
      <c r="F6" s="8">
        <f t="shared" si="1"/>
        <v>9933.7680049845876</v>
      </c>
      <c r="G6" s="4" t="s">
        <v>7</v>
      </c>
      <c r="H6" s="9">
        <f t="shared" si="2"/>
        <v>467134421.27876306</v>
      </c>
      <c r="I6" s="4"/>
    </row>
    <row r="7" spans="1:9">
      <c r="A7" s="4">
        <v>2013</v>
      </c>
      <c r="B7" s="14">
        <v>1599406</v>
      </c>
      <c r="C7" s="6">
        <v>99.36</v>
      </c>
      <c r="D7" s="5">
        <f t="shared" si="0"/>
        <v>2057850.8760064412</v>
      </c>
      <c r="E7" s="7">
        <v>207589</v>
      </c>
      <c r="F7" s="8">
        <f t="shared" si="1"/>
        <v>9913.1017347086836</v>
      </c>
      <c r="G7" s="4" t="s">
        <v>7</v>
      </c>
      <c r="H7" s="9">
        <f t="shared" si="2"/>
        <v>483185287.59320354</v>
      </c>
      <c r="I7" s="4"/>
    </row>
    <row r="8" spans="1:9">
      <c r="A8" s="4">
        <v>2014</v>
      </c>
      <c r="B8" s="5">
        <v>1631831</v>
      </c>
      <c r="C8" s="6">
        <v>100.6</v>
      </c>
      <c r="D8" s="5">
        <f t="shared" si="0"/>
        <v>2073690.6067594436</v>
      </c>
      <c r="E8" s="7">
        <v>211822</v>
      </c>
      <c r="F8" s="8">
        <f t="shared" si="1"/>
        <v>9789.7791861064652</v>
      </c>
      <c r="G8" s="4" t="s">
        <v>7</v>
      </c>
      <c r="H8" s="16">
        <f t="shared" si="2"/>
        <v>519160470.34967041</v>
      </c>
      <c r="I8" s="9">
        <f>H8-I3</f>
        <v>438569338.31100798</v>
      </c>
    </row>
    <row r="9" spans="1:9">
      <c r="A9" s="4">
        <v>2015</v>
      </c>
      <c r="B9" s="5">
        <v>1716829</v>
      </c>
      <c r="C9" s="6">
        <v>100.61</v>
      </c>
      <c r="D9" s="5">
        <f t="shared" si="0"/>
        <v>2181487.1221548556</v>
      </c>
      <c r="E9" s="7">
        <v>214753</v>
      </c>
      <c r="F9" s="8">
        <f t="shared" si="1"/>
        <v>10158.121759206417</v>
      </c>
      <c r="G9" s="4" t="s">
        <v>8</v>
      </c>
      <c r="H9" s="9">
        <f t="shared" si="2"/>
        <v>447241467.71028376</v>
      </c>
      <c r="I9" s="4"/>
    </row>
    <row r="10" spans="1:9">
      <c r="A10" s="4">
        <v>2016</v>
      </c>
      <c r="B10" s="5">
        <v>1642556</v>
      </c>
      <c r="C10" s="6">
        <v>102.42</v>
      </c>
      <c r="D10" s="5">
        <f t="shared" si="0"/>
        <v>2050228.0710798672</v>
      </c>
      <c r="E10" s="7">
        <v>217250</v>
      </c>
      <c r="F10" s="8">
        <f t="shared" si="1"/>
        <v>9437.1832961098607</v>
      </c>
      <c r="G10" s="4" t="s">
        <v>8</v>
      </c>
      <c r="H10" s="9">
        <f t="shared" si="2"/>
        <v>609065564.62348294</v>
      </c>
      <c r="I10" s="4"/>
    </row>
    <row r="11" spans="1:9">
      <c r="A11" s="4">
        <v>2017</v>
      </c>
      <c r="B11" s="5">
        <v>1716521</v>
      </c>
      <c r="C11" s="6">
        <v>104.65</v>
      </c>
      <c r="D11" s="5">
        <f t="shared" si="0"/>
        <v>2096894.8365026277</v>
      </c>
      <c r="E11" s="7">
        <v>220006</v>
      </c>
      <c r="F11" s="8">
        <f t="shared" si="1"/>
        <v>9531.0802273693789</v>
      </c>
      <c r="G11" s="4" t="s">
        <v>8</v>
      </c>
      <c r="H11" s="9">
        <f t="shared" si="2"/>
        <v>596134188.1995647</v>
      </c>
      <c r="I11" s="4"/>
    </row>
    <row r="12" spans="1:9">
      <c r="A12" s="4">
        <v>2018</v>
      </c>
      <c r="B12" s="5">
        <v>1781890</v>
      </c>
      <c r="C12" s="6">
        <v>106.37</v>
      </c>
      <c r="D12" s="5">
        <f t="shared" si="0"/>
        <v>2141551.3547052741</v>
      </c>
      <c r="E12" s="7">
        <v>221955</v>
      </c>
      <c r="F12" s="8">
        <f t="shared" si="1"/>
        <v>9648.5835178539528</v>
      </c>
      <c r="G12" s="4" t="s">
        <v>8</v>
      </c>
      <c r="H12" s="9">
        <f t="shared" si="2"/>
        <v>575334808.2983489</v>
      </c>
      <c r="I12" s="4"/>
    </row>
    <row r="13" spans="1:9">
      <c r="A13" s="4">
        <v>2019</v>
      </c>
      <c r="B13" s="5">
        <v>1896083</v>
      </c>
      <c r="C13" s="6">
        <v>108.5</v>
      </c>
      <c r="D13" s="5">
        <f>B13/C13*C$17</f>
        <v>2234057.6103225807</v>
      </c>
      <c r="E13" s="7">
        <v>222692</v>
      </c>
      <c r="F13" s="8">
        <f t="shared" si="1"/>
        <v>10032.051489602592</v>
      </c>
      <c r="G13" s="4" t="s">
        <v>8</v>
      </c>
      <c r="H13" s="16">
        <f t="shared" si="2"/>
        <v>491849953.87558031</v>
      </c>
      <c r="I13" s="9">
        <f>H13-H8</f>
        <v>-27310516.474090099</v>
      </c>
    </row>
    <row r="14" spans="1:9">
      <c r="A14" s="4">
        <v>2020</v>
      </c>
      <c r="B14" s="5">
        <v>2008219</v>
      </c>
      <c r="C14" s="6">
        <v>109.37</v>
      </c>
      <c r="D14" s="5">
        <f>B14/C14*C$17</f>
        <v>2347359.5772149581</v>
      </c>
      <c r="E14" s="7">
        <v>241025</v>
      </c>
      <c r="F14" s="8">
        <f t="shared" si="1"/>
        <v>9739.0709561869444</v>
      </c>
      <c r="G14" s="4" t="s">
        <v>9</v>
      </c>
      <c r="H14" s="9">
        <f t="shared" si="2"/>
        <v>602956871.78573227</v>
      </c>
      <c r="I14" s="4"/>
    </row>
    <row r="15" spans="1:9">
      <c r="A15" s="4">
        <v>2021</v>
      </c>
      <c r="B15" s="5">
        <v>2062057</v>
      </c>
      <c r="C15" s="6">
        <v>110.35</v>
      </c>
      <c r="D15" s="5">
        <f t="shared" si="0"/>
        <v>2388884.1584050748</v>
      </c>
      <c r="E15" s="26">
        <v>251908</v>
      </c>
      <c r="F15" s="8">
        <f t="shared" si="1"/>
        <v>9483.1611477407405</v>
      </c>
      <c r="G15" s="4" t="s">
        <v>9</v>
      </c>
      <c r="H15" s="9">
        <f t="shared" si="2"/>
        <v>694647906.87805271</v>
      </c>
      <c r="I15" s="4"/>
    </row>
    <row r="16" spans="1:9">
      <c r="A16" s="4">
        <v>2022</v>
      </c>
      <c r="B16" s="5">
        <v>2154915</v>
      </c>
      <c r="C16" s="6">
        <v>118.21</v>
      </c>
      <c r="D16" s="5">
        <f t="shared" si="0"/>
        <v>2330465.5579054225</v>
      </c>
      <c r="E16" s="27">
        <v>256261</v>
      </c>
      <c r="F16" s="8">
        <f t="shared" si="1"/>
        <v>9094.1093568877914</v>
      </c>
      <c r="G16" s="4" t="s">
        <v>9</v>
      </c>
      <c r="H16" s="9">
        <f t="shared" si="2"/>
        <v>806350305.74924374</v>
      </c>
      <c r="I16" s="4"/>
    </row>
    <row r="17" spans="1:10">
      <c r="A17" s="4">
        <v>2023</v>
      </c>
      <c r="B17" s="5">
        <v>2343555</v>
      </c>
      <c r="C17" s="6">
        <v>127.84</v>
      </c>
      <c r="D17" s="5">
        <f t="shared" si="0"/>
        <v>2343555</v>
      </c>
      <c r="E17" s="27">
        <f>E16</f>
        <v>256261</v>
      </c>
      <c r="F17" s="8">
        <f>D17/E17*1000</f>
        <v>9145.1879138846725</v>
      </c>
      <c r="G17" s="4" t="s">
        <v>9</v>
      </c>
      <c r="H17" s="9">
        <f t="shared" si="2"/>
        <v>793260863.65466642</v>
      </c>
      <c r="I17" s="9">
        <f>H17-H13</f>
        <v>301410909.77908611</v>
      </c>
    </row>
    <row r="18" spans="1:10">
      <c r="A18" s="4">
        <v>2024</v>
      </c>
      <c r="B18" s="5"/>
      <c r="C18" s="6"/>
      <c r="D18" s="5"/>
      <c r="E18" s="7"/>
      <c r="F18" s="8"/>
      <c r="G18" s="4" t="s">
        <v>9</v>
      </c>
      <c r="H18" s="16"/>
      <c r="I18" s="9"/>
      <c r="J18" s="13"/>
    </row>
    <row r="19" spans="1:10">
      <c r="A19" s="4" t="s">
        <v>4</v>
      </c>
      <c r="B19" s="4"/>
      <c r="C19" s="4"/>
      <c r="D19" s="9">
        <f>F2*E17/1000</f>
        <v>3136815.8636546666</v>
      </c>
      <c r="E19" s="9">
        <f>D19-D17</f>
        <v>793260.86365466658</v>
      </c>
      <c r="F19" s="4"/>
      <c r="G19" s="4"/>
      <c r="H19" s="9"/>
      <c r="I19" s="4"/>
    </row>
    <row r="20" spans="1:10">
      <c r="A20" s="4" t="s">
        <v>5</v>
      </c>
      <c r="B20" s="4"/>
      <c r="C20" s="4"/>
      <c r="D20" s="10">
        <f>(D19-D17)/D19</f>
        <v>0.25288729021232631</v>
      </c>
      <c r="E20" s="4"/>
      <c r="F20" s="4"/>
      <c r="G20" s="4"/>
      <c r="H20" s="4"/>
      <c r="I20" s="4"/>
    </row>
    <row r="21" spans="1:10">
      <c r="A21" s="4"/>
      <c r="B21" s="4"/>
      <c r="C21" s="4"/>
      <c r="D21" s="11">
        <f>365-365*D20</f>
        <v>272.6961390725009</v>
      </c>
      <c r="E21" s="4"/>
      <c r="F21" s="4"/>
      <c r="G21" s="4"/>
      <c r="H21" s="4"/>
      <c r="I21" s="4"/>
    </row>
    <row r="22" spans="1:10">
      <c r="A22" s="4"/>
      <c r="B22" s="4"/>
      <c r="C22" s="4"/>
      <c r="D22" s="12">
        <f>A23+D21-1</f>
        <v>45198.696139072497</v>
      </c>
      <c r="E22" s="4"/>
      <c r="F22" s="4"/>
      <c r="G22" s="4"/>
      <c r="H22" s="4"/>
      <c r="I22" s="4"/>
    </row>
    <row r="23" spans="1:10">
      <c r="A23" s="1">
        <v>44927</v>
      </c>
      <c r="D23" s="2"/>
    </row>
    <row r="27" spans="1:10">
      <c r="I27" s="28"/>
    </row>
    <row r="28" spans="1:10">
      <c r="I28" s="28"/>
    </row>
    <row r="29" spans="1:10">
      <c r="I29" s="28"/>
    </row>
    <row r="30" spans="1:10">
      <c r="I30" s="28"/>
    </row>
    <row r="31" spans="1:10">
      <c r="I31" s="28"/>
    </row>
    <row r="32" spans="1:10">
      <c r="I32" s="28"/>
    </row>
    <row r="33" spans="9:9">
      <c r="I33" s="28"/>
    </row>
    <row r="34" spans="9:9">
      <c r="I34" s="28"/>
    </row>
    <row r="35" spans="9:9">
      <c r="I35" s="28"/>
    </row>
    <row r="36" spans="9:9">
      <c r="I36" s="28"/>
    </row>
    <row r="37" spans="9:9">
      <c r="I37" s="28"/>
    </row>
    <row r="38" spans="9:9">
      <c r="I38" s="28"/>
    </row>
    <row r="39" spans="9:9">
      <c r="I39" s="28"/>
    </row>
    <row r="40" spans="9:9">
      <c r="I40" s="28"/>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J21" sqref="J21"/>
    </sheetView>
  </sheetViews>
  <sheetFormatPr defaultRowHeight="14.5"/>
  <cols>
    <col min="1" max="1" width="17.7265625" customWidth="1"/>
    <col min="2" max="2" width="14.453125" customWidth="1"/>
    <col min="3" max="3" width="19.81640625" customWidth="1"/>
    <col min="4" max="4" width="24.54296875" customWidth="1"/>
    <col min="5" max="5" width="14.54296875" customWidth="1"/>
    <col min="6" max="6" width="14.1796875" customWidth="1"/>
    <col min="7" max="7" width="19.26953125" customWidth="1"/>
    <col min="8" max="8" width="31.81640625" customWidth="1"/>
    <col min="9" max="9" width="17.453125" bestFit="1" customWidth="1"/>
    <col min="10" max="10" width="15.81640625" bestFit="1" customWidth="1"/>
  </cols>
  <sheetData>
    <row r="1" spans="1:9">
      <c r="A1" s="3" t="s">
        <v>0</v>
      </c>
      <c r="B1" s="3" t="s">
        <v>14</v>
      </c>
      <c r="C1" s="3" t="s">
        <v>3</v>
      </c>
      <c r="D1" s="3" t="s">
        <v>13</v>
      </c>
      <c r="E1" s="3" t="s">
        <v>29</v>
      </c>
      <c r="F1" s="3" t="s">
        <v>2</v>
      </c>
      <c r="G1" s="3" t="s">
        <v>11</v>
      </c>
      <c r="H1" s="3" t="s">
        <v>12</v>
      </c>
      <c r="I1" s="3" t="s">
        <v>15</v>
      </c>
    </row>
    <row r="2" spans="1:9">
      <c r="A2" s="4">
        <v>2008</v>
      </c>
      <c r="B2" s="5">
        <v>1435019</v>
      </c>
      <c r="C2" s="6">
        <v>88.92</v>
      </c>
      <c r="D2" s="5">
        <f>B2/C2*C$17</f>
        <v>2063122.2330184435</v>
      </c>
      <c r="E2" s="7">
        <v>47660</v>
      </c>
      <c r="F2" s="8">
        <f>D2/E2*1000</f>
        <v>43288.338921914466</v>
      </c>
      <c r="G2" s="4" t="s">
        <v>6</v>
      </c>
      <c r="H2" s="4"/>
      <c r="I2" s="4"/>
    </row>
    <row r="3" spans="1:9">
      <c r="A3" s="4">
        <v>2009</v>
      </c>
      <c r="B3" s="5">
        <v>1503701</v>
      </c>
      <c r="C3" s="6">
        <v>92.82</v>
      </c>
      <c r="D3" s="5">
        <f t="shared" ref="D3:D17" si="0">B3/C3*C$17</f>
        <v>2071031.4139194142</v>
      </c>
      <c r="E3" s="7">
        <v>48338</v>
      </c>
      <c r="F3" s="8">
        <f t="shared" ref="F3:F16" si="1">D3/E3*1000</f>
        <v>42844.78906697451</v>
      </c>
      <c r="G3" s="4" t="s">
        <v>6</v>
      </c>
      <c r="H3" s="15">
        <f>(E3*F$2)-D3*1000</f>
        <v>21440312.888087511</v>
      </c>
      <c r="I3" s="9">
        <f>H3</f>
        <v>21440312.888087511</v>
      </c>
    </row>
    <row r="4" spans="1:9">
      <c r="A4" s="4">
        <v>2010</v>
      </c>
      <c r="B4" s="5">
        <v>1637461</v>
      </c>
      <c r="C4" s="6">
        <v>92.21</v>
      </c>
      <c r="D4" s="5">
        <f t="shared" si="0"/>
        <v>2270176.9248454617</v>
      </c>
      <c r="E4" s="7">
        <v>51009</v>
      </c>
      <c r="F4" s="8">
        <f t="shared" si="1"/>
        <v>44505.419138690464</v>
      </c>
      <c r="G4" s="4" t="s">
        <v>7</v>
      </c>
      <c r="H4" s="9">
        <f t="shared" ref="H4:H17" si="2">(E4*F$2)-D4*1000</f>
        <v>-62082044.777526855</v>
      </c>
      <c r="I4" s="9"/>
    </row>
    <row r="5" spans="1:9">
      <c r="A5" s="4">
        <v>2011</v>
      </c>
      <c r="B5" s="5">
        <v>1624509</v>
      </c>
      <c r="C5" s="6">
        <v>94.71</v>
      </c>
      <c r="D5" s="5">
        <f t="shared" si="0"/>
        <v>2192769.8295850493</v>
      </c>
      <c r="E5" s="7">
        <v>53348</v>
      </c>
      <c r="F5" s="8">
        <f t="shared" si="1"/>
        <v>41103.130943710159</v>
      </c>
      <c r="G5" s="4" t="s">
        <v>7</v>
      </c>
      <c r="H5" s="9">
        <f t="shared" si="2"/>
        <v>116576475.22124386</v>
      </c>
      <c r="I5" s="9"/>
    </row>
    <row r="6" spans="1:9">
      <c r="A6" s="4">
        <v>2012</v>
      </c>
      <c r="B6" s="5">
        <v>1540565</v>
      </c>
      <c r="C6" s="6">
        <v>97.91</v>
      </c>
      <c r="D6" s="5">
        <f t="shared" si="0"/>
        <v>2011498.6170973342</v>
      </c>
      <c r="E6" s="7">
        <v>54884</v>
      </c>
      <c r="F6" s="8">
        <f t="shared" si="1"/>
        <v>36650.000311517644</v>
      </c>
      <c r="G6" s="4" t="s">
        <v>7</v>
      </c>
      <c r="H6" s="9">
        <f t="shared" si="2"/>
        <v>364338576.29301953</v>
      </c>
      <c r="I6" s="4"/>
    </row>
    <row r="7" spans="1:9">
      <c r="A7" s="4">
        <v>2013</v>
      </c>
      <c r="B7" s="14">
        <v>1599406</v>
      </c>
      <c r="C7" s="6">
        <v>99.36</v>
      </c>
      <c r="D7" s="5">
        <f t="shared" si="0"/>
        <v>2057850.8760064412</v>
      </c>
      <c r="E7" s="7">
        <v>54964</v>
      </c>
      <c r="F7" s="8">
        <f t="shared" si="1"/>
        <v>37439.976639371976</v>
      </c>
      <c r="G7" s="4" t="s">
        <v>7</v>
      </c>
      <c r="H7" s="9">
        <f t="shared" si="2"/>
        <v>321449384.49766541</v>
      </c>
      <c r="I7" s="4"/>
    </row>
    <row r="8" spans="1:9">
      <c r="A8" s="4">
        <v>2014</v>
      </c>
      <c r="B8" s="5">
        <v>1631831</v>
      </c>
      <c r="C8" s="6">
        <v>100.6</v>
      </c>
      <c r="D8" s="5">
        <f t="shared" si="0"/>
        <v>2073690.6067594436</v>
      </c>
      <c r="E8" s="7">
        <v>56153</v>
      </c>
      <c r="F8" s="8">
        <f t="shared" si="1"/>
        <v>36929.293301505597</v>
      </c>
      <c r="G8" s="4" t="s">
        <v>7</v>
      </c>
      <c r="H8" s="16">
        <f t="shared" si="2"/>
        <v>357079488.72281933</v>
      </c>
      <c r="I8" s="9">
        <f>H8-I3</f>
        <v>335639175.83473182</v>
      </c>
    </row>
    <row r="9" spans="1:9">
      <c r="A9" s="4">
        <v>2015</v>
      </c>
      <c r="B9" s="5">
        <v>1716829</v>
      </c>
      <c r="C9" s="6">
        <v>100.61</v>
      </c>
      <c r="D9" s="5">
        <f t="shared" si="0"/>
        <v>2181487.1221548556</v>
      </c>
      <c r="E9" s="7">
        <v>57602</v>
      </c>
      <c r="F9" s="8">
        <f t="shared" si="1"/>
        <v>37871.725324725805</v>
      </c>
      <c r="G9" s="4" t="s">
        <v>8</v>
      </c>
      <c r="H9" s="9">
        <f t="shared" si="2"/>
        <v>312007776.4252615</v>
      </c>
      <c r="I9" s="4"/>
    </row>
    <row r="10" spans="1:9">
      <c r="A10" s="4">
        <v>2016</v>
      </c>
      <c r="B10" s="5">
        <v>1642556</v>
      </c>
      <c r="C10" s="6">
        <v>102.42</v>
      </c>
      <c r="D10" s="5">
        <f t="shared" si="0"/>
        <v>2050228.0710798672</v>
      </c>
      <c r="E10" s="7">
        <v>58214</v>
      </c>
      <c r="F10" s="8">
        <f t="shared" si="1"/>
        <v>35218.814564879016</v>
      </c>
      <c r="G10" s="4" t="s">
        <v>8</v>
      </c>
      <c r="H10" s="9">
        <f t="shared" si="2"/>
        <v>469759290.92046142</v>
      </c>
      <c r="I10" s="4"/>
    </row>
    <row r="11" spans="1:9">
      <c r="A11" s="4">
        <v>2017</v>
      </c>
      <c r="B11" s="5">
        <v>1716521</v>
      </c>
      <c r="C11" s="6">
        <v>104.65</v>
      </c>
      <c r="D11" s="5">
        <f t="shared" si="0"/>
        <v>2096894.8365026277</v>
      </c>
      <c r="E11" s="7">
        <v>59093</v>
      </c>
      <c r="F11" s="8">
        <f t="shared" si="1"/>
        <v>35484.657006796537</v>
      </c>
      <c r="G11" s="4" t="s">
        <v>8</v>
      </c>
      <c r="H11" s="9">
        <f t="shared" si="2"/>
        <v>461142975.41006398</v>
      </c>
      <c r="I11" s="4"/>
    </row>
    <row r="12" spans="1:9">
      <c r="A12" s="4">
        <v>2018</v>
      </c>
      <c r="B12" s="5">
        <v>1781890</v>
      </c>
      <c r="C12" s="6">
        <v>106.37</v>
      </c>
      <c r="D12" s="5">
        <f t="shared" si="0"/>
        <v>2141551.3547052741</v>
      </c>
      <c r="E12" s="7">
        <v>58202</v>
      </c>
      <c r="F12" s="8">
        <f t="shared" si="1"/>
        <v>36795.150591135593</v>
      </c>
      <c r="G12" s="4" t="s">
        <v>8</v>
      </c>
      <c r="H12" s="9">
        <f t="shared" si="2"/>
        <v>377916547.22799158</v>
      </c>
      <c r="I12" s="4"/>
    </row>
    <row r="13" spans="1:9">
      <c r="A13" s="4">
        <v>2019</v>
      </c>
      <c r="B13" s="5">
        <v>1896083</v>
      </c>
      <c r="C13" s="6">
        <v>108.5</v>
      </c>
      <c r="D13" s="5">
        <f>B13/C13*C$17</f>
        <v>2234057.6103225807</v>
      </c>
      <c r="E13" s="7">
        <v>65458</v>
      </c>
      <c r="F13" s="8">
        <f t="shared" si="1"/>
        <v>34129.63442700023</v>
      </c>
      <c r="G13" s="4" t="s">
        <v>8</v>
      </c>
      <c r="H13" s="16">
        <f t="shared" si="2"/>
        <v>599510478.82809639</v>
      </c>
      <c r="I13" s="9">
        <f>H13-H8</f>
        <v>242430990.10527706</v>
      </c>
    </row>
    <row r="14" spans="1:9">
      <c r="A14" s="4">
        <v>2020</v>
      </c>
      <c r="B14" s="5">
        <v>2008219</v>
      </c>
      <c r="C14" s="6">
        <v>109.37</v>
      </c>
      <c r="D14" s="5">
        <f>B14/C14*C$17</f>
        <v>2347359.5772149581</v>
      </c>
      <c r="E14" s="7">
        <v>67383</v>
      </c>
      <c r="F14" s="8">
        <f t="shared" si="1"/>
        <v>34836.079978851616</v>
      </c>
      <c r="G14" s="4" t="s">
        <v>9</v>
      </c>
      <c r="H14" s="9">
        <f t="shared" si="2"/>
        <v>569538564.36040449</v>
      </c>
      <c r="I14" s="4"/>
    </row>
    <row r="15" spans="1:9">
      <c r="A15" s="4">
        <v>2021</v>
      </c>
      <c r="B15" s="5">
        <v>2062057</v>
      </c>
      <c r="C15" s="6">
        <v>110.35</v>
      </c>
      <c r="D15" s="5">
        <f t="shared" si="0"/>
        <v>2388884.1584050748</v>
      </c>
      <c r="E15" s="27">
        <v>67503</v>
      </c>
      <c r="F15" s="8">
        <f t="shared" si="1"/>
        <v>35389.303562879795</v>
      </c>
      <c r="G15" s="4" t="s">
        <v>9</v>
      </c>
      <c r="H15" s="9">
        <f t="shared" si="2"/>
        <v>533208583.84091711</v>
      </c>
      <c r="I15" s="4"/>
    </row>
    <row r="16" spans="1:9">
      <c r="A16" s="4">
        <v>2022</v>
      </c>
      <c r="B16" s="5">
        <v>2154915</v>
      </c>
      <c r="C16" s="6">
        <v>118.21</v>
      </c>
      <c r="D16" s="5">
        <f t="shared" si="0"/>
        <v>2330465.5579054225</v>
      </c>
      <c r="E16" s="27">
        <v>67503</v>
      </c>
      <c r="F16" s="8">
        <f t="shared" si="1"/>
        <v>34523.881277949462</v>
      </c>
      <c r="G16" s="4" t="s">
        <v>9</v>
      </c>
      <c r="H16" s="9">
        <f t="shared" si="2"/>
        <v>591627184.3405695</v>
      </c>
      <c r="I16" s="4"/>
    </row>
    <row r="17" spans="1:10">
      <c r="A17" s="4">
        <v>2023</v>
      </c>
      <c r="B17" s="5">
        <v>2343555</v>
      </c>
      <c r="C17" s="6">
        <v>127.84</v>
      </c>
      <c r="D17" s="5">
        <f t="shared" si="0"/>
        <v>2343555</v>
      </c>
      <c r="E17" s="27">
        <v>67503</v>
      </c>
      <c r="F17" s="8">
        <f>D17/E17*1000</f>
        <v>34717.790320430206</v>
      </c>
      <c r="G17" s="4" t="s">
        <v>9</v>
      </c>
      <c r="H17" s="9">
        <f t="shared" si="2"/>
        <v>578537742.24599218</v>
      </c>
      <c r="I17" s="9">
        <f>H17-H13</f>
        <v>-20972736.582104206</v>
      </c>
    </row>
    <row r="18" spans="1:10">
      <c r="A18" s="4">
        <v>2024</v>
      </c>
      <c r="B18" s="5"/>
      <c r="C18" s="6"/>
      <c r="D18" s="5"/>
      <c r="E18" s="7"/>
      <c r="F18" s="8"/>
      <c r="G18" s="4" t="s">
        <v>9</v>
      </c>
      <c r="H18" s="16"/>
      <c r="I18" s="9"/>
      <c r="J18" s="13"/>
    </row>
    <row r="19" spans="1:10">
      <c r="A19" s="4" t="s">
        <v>4</v>
      </c>
      <c r="B19" s="4"/>
      <c r="C19" s="4"/>
      <c r="D19" s="9">
        <f>F2*E17/1000</f>
        <v>2922092.7422459922</v>
      </c>
      <c r="E19" s="9">
        <f>D19-D17</f>
        <v>578537.74224599218</v>
      </c>
      <c r="F19" s="4"/>
      <c r="G19" s="4"/>
      <c r="H19" s="9"/>
      <c r="I19" s="4"/>
    </row>
    <row r="20" spans="1:10">
      <c r="A20" s="4" t="s">
        <v>5</v>
      </c>
      <c r="B20" s="4"/>
      <c r="C20" s="4"/>
      <c r="D20" s="10">
        <f>(D19-D17)/D19</f>
        <v>0.19798746763982375</v>
      </c>
      <c r="E20" s="4"/>
      <c r="F20" s="4"/>
      <c r="G20" s="4"/>
      <c r="H20" s="4"/>
      <c r="I20" s="4"/>
    </row>
    <row r="21" spans="1:10">
      <c r="A21" s="4"/>
      <c r="B21" s="4"/>
      <c r="C21" s="4"/>
      <c r="D21" s="11">
        <f>365-365*D20</f>
        <v>292.73457431146431</v>
      </c>
      <c r="E21" s="4"/>
      <c r="F21" s="4"/>
      <c r="G21" s="4"/>
      <c r="H21" s="4"/>
      <c r="I21" s="4"/>
    </row>
    <row r="22" spans="1:10">
      <c r="A22" s="4"/>
      <c r="B22" s="4"/>
      <c r="C22" s="4"/>
      <c r="D22" s="12">
        <f>A23+D21-1</f>
        <v>45218.734574311464</v>
      </c>
      <c r="E22" s="4"/>
      <c r="F22" s="4"/>
      <c r="G22" s="4"/>
      <c r="H22" s="4"/>
      <c r="I22" s="4"/>
    </row>
    <row r="23" spans="1:10">
      <c r="A23" s="1">
        <v>44927</v>
      </c>
      <c r="D23" s="2"/>
    </row>
    <row r="27" spans="1:10">
      <c r="I27" s="28"/>
    </row>
    <row r="28" spans="1:10">
      <c r="I28" s="28"/>
    </row>
    <row r="29" spans="1:10">
      <c r="I29" s="28"/>
    </row>
    <row r="30" spans="1:10">
      <c r="I30" s="28"/>
    </row>
    <row r="31" spans="1:10">
      <c r="I31" s="28"/>
    </row>
    <row r="32" spans="1:10">
      <c r="I32" s="28"/>
    </row>
    <row r="33" spans="9:9">
      <c r="I33" s="28"/>
    </row>
    <row r="34" spans="9:9">
      <c r="I34" s="28"/>
    </row>
    <row r="35" spans="9:9">
      <c r="I35" s="28"/>
    </row>
    <row r="36" spans="9:9">
      <c r="I36" s="28"/>
    </row>
    <row r="37" spans="9:9">
      <c r="I37" s="28"/>
    </row>
    <row r="38" spans="9:9">
      <c r="I38" s="28"/>
    </row>
    <row r="39" spans="9:9">
      <c r="I39" s="28"/>
    </row>
    <row r="40" spans="9:9">
      <c r="I40" s="28"/>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J15" sqref="J15"/>
    </sheetView>
  </sheetViews>
  <sheetFormatPr defaultRowHeight="14.5"/>
  <cols>
    <col min="1" max="1" width="17.7265625" customWidth="1"/>
    <col min="2" max="2" width="14.453125" customWidth="1"/>
    <col min="3" max="3" width="19.81640625" customWidth="1"/>
    <col min="4" max="4" width="24.54296875" customWidth="1"/>
    <col min="5" max="5" width="14.54296875" customWidth="1"/>
    <col min="6" max="6" width="14.1796875" customWidth="1"/>
    <col min="7" max="7" width="19.26953125" customWidth="1"/>
    <col min="8" max="8" width="31.81640625" customWidth="1"/>
    <col min="9" max="9" width="17.453125" bestFit="1" customWidth="1"/>
    <col min="10" max="10" width="15.81640625" bestFit="1" customWidth="1"/>
  </cols>
  <sheetData>
    <row r="1" spans="1:9">
      <c r="A1" s="3" t="s">
        <v>0</v>
      </c>
      <c r="B1" s="3" t="s">
        <v>14</v>
      </c>
      <c r="C1" s="3" t="s">
        <v>3</v>
      </c>
      <c r="D1" s="3" t="s">
        <v>13</v>
      </c>
      <c r="E1" s="3" t="s">
        <v>29</v>
      </c>
      <c r="F1" s="3" t="s">
        <v>2</v>
      </c>
      <c r="G1" s="3" t="s">
        <v>11</v>
      </c>
      <c r="H1" s="3" t="s">
        <v>12</v>
      </c>
      <c r="I1" s="3" t="s">
        <v>15</v>
      </c>
    </row>
    <row r="2" spans="1:9">
      <c r="A2" s="4">
        <v>2008</v>
      </c>
      <c r="B2" s="5">
        <v>1435019</v>
      </c>
      <c r="C2" s="6">
        <v>88.92</v>
      </c>
      <c r="D2" s="5">
        <f>B2/C2*C$17</f>
        <v>2063122.2330184435</v>
      </c>
      <c r="E2">
        <v>32499</v>
      </c>
      <c r="F2" s="8">
        <f>D2/E2*1000</f>
        <v>63482.637404795336</v>
      </c>
      <c r="G2" s="4" t="s">
        <v>6</v>
      </c>
      <c r="H2" s="4"/>
      <c r="I2" s="4"/>
    </row>
    <row r="3" spans="1:9">
      <c r="A3" s="4">
        <v>2009</v>
      </c>
      <c r="B3" s="5">
        <v>1503701</v>
      </c>
      <c r="C3" s="6">
        <v>92.82</v>
      </c>
      <c r="D3" s="5">
        <f t="shared" ref="D3:D17" si="0">B3/C3*C$17</f>
        <v>2071031.4139194142</v>
      </c>
      <c r="E3" s="7">
        <v>47660</v>
      </c>
      <c r="F3" s="8">
        <f t="shared" ref="F3:F16" si="1">D3/E3*1000</f>
        <v>43454.289003764461</v>
      </c>
      <c r="G3" s="4" t="s">
        <v>6</v>
      </c>
      <c r="H3" s="15">
        <f>(E3*F$2)-D3*1000</f>
        <v>954551084.79313183</v>
      </c>
      <c r="I3" s="9">
        <f>H3</f>
        <v>954551084.79313183</v>
      </c>
    </row>
    <row r="4" spans="1:9">
      <c r="A4" s="4">
        <v>2010</v>
      </c>
      <c r="B4" s="5">
        <v>1637461</v>
      </c>
      <c r="C4" s="6">
        <v>92.21</v>
      </c>
      <c r="D4" s="5">
        <f t="shared" si="0"/>
        <v>2270176.9248454617</v>
      </c>
      <c r="E4" s="7">
        <v>48338</v>
      </c>
      <c r="F4" s="8">
        <f t="shared" si="1"/>
        <v>46964.643238145181</v>
      </c>
      <c r="G4" s="4" t="s">
        <v>7</v>
      </c>
      <c r="H4" s="9">
        <f t="shared" ref="H4:H17" si="2">(E4*F$2)-D4*1000</f>
        <v>798446802.02753496</v>
      </c>
      <c r="I4" s="9"/>
    </row>
    <row r="5" spans="1:9">
      <c r="A5" s="4">
        <v>2011</v>
      </c>
      <c r="B5" s="5">
        <v>1624509</v>
      </c>
      <c r="C5" s="6">
        <v>94.71</v>
      </c>
      <c r="D5" s="5">
        <f t="shared" si="0"/>
        <v>2192769.8295850493</v>
      </c>
      <c r="E5" s="7">
        <v>51009</v>
      </c>
      <c r="F5" s="8">
        <f t="shared" si="1"/>
        <v>42987.900754475668</v>
      </c>
      <c r="G5" s="4" t="s">
        <v>7</v>
      </c>
      <c r="H5" s="9">
        <f t="shared" si="2"/>
        <v>1045416021.7961559</v>
      </c>
      <c r="I5" s="9"/>
    </row>
    <row r="6" spans="1:9">
      <c r="A6" s="4">
        <v>2012</v>
      </c>
      <c r="B6" s="5">
        <v>1540565</v>
      </c>
      <c r="C6" s="6">
        <v>97.91</v>
      </c>
      <c r="D6" s="5">
        <f t="shared" si="0"/>
        <v>2011498.6170973342</v>
      </c>
      <c r="E6" s="7">
        <v>53348</v>
      </c>
      <c r="F6" s="8">
        <f t="shared" si="1"/>
        <v>37705.230132288641</v>
      </c>
      <c r="G6" s="4" t="s">
        <v>7</v>
      </c>
      <c r="H6" s="9">
        <f t="shared" si="2"/>
        <v>1375173123.1736872</v>
      </c>
      <c r="I6" s="4"/>
    </row>
    <row r="7" spans="1:9">
      <c r="A7" s="4">
        <v>2013</v>
      </c>
      <c r="B7" s="14">
        <v>1599406</v>
      </c>
      <c r="C7" s="6">
        <v>99.36</v>
      </c>
      <c r="D7" s="5">
        <f t="shared" si="0"/>
        <v>2057850.8760064412</v>
      </c>
      <c r="E7" s="7">
        <v>54884</v>
      </c>
      <c r="F7" s="8">
        <f t="shared" si="1"/>
        <v>37494.549887151836</v>
      </c>
      <c r="G7" s="4" t="s">
        <v>7</v>
      </c>
      <c r="H7" s="9">
        <f t="shared" si="2"/>
        <v>1426330195.318346</v>
      </c>
      <c r="I7" s="4"/>
    </row>
    <row r="8" spans="1:9">
      <c r="A8" s="4">
        <v>2014</v>
      </c>
      <c r="B8" s="5">
        <v>1631831</v>
      </c>
      <c r="C8" s="6">
        <v>100.6</v>
      </c>
      <c r="D8" s="5">
        <f t="shared" si="0"/>
        <v>2073690.6067594436</v>
      </c>
      <c r="E8" s="7">
        <v>54964</v>
      </c>
      <c r="F8" s="8">
        <f t="shared" si="1"/>
        <v>37728.160373325154</v>
      </c>
      <c r="G8" s="4" t="s">
        <v>7</v>
      </c>
      <c r="H8" s="16">
        <f>(E8*F$2)-D8*1000</f>
        <v>1415569075.5577269</v>
      </c>
      <c r="I8" s="9">
        <f>H8-I3</f>
        <v>461017990.76459503</v>
      </c>
    </row>
    <row r="9" spans="1:9">
      <c r="A9" s="4">
        <v>2015</v>
      </c>
      <c r="B9" s="5">
        <v>1716829</v>
      </c>
      <c r="C9" s="6">
        <v>100.61</v>
      </c>
      <c r="D9" s="5">
        <f t="shared" si="0"/>
        <v>2181487.1221548556</v>
      </c>
      <c r="E9" s="7">
        <v>56153</v>
      </c>
      <c r="F9" s="8">
        <f t="shared" si="1"/>
        <v>38848.986201179912</v>
      </c>
      <c r="G9" s="4" t="s">
        <v>8</v>
      </c>
      <c r="H9" s="9">
        <f t="shared" si="2"/>
        <v>1383253416.0366168</v>
      </c>
      <c r="I9" s="4"/>
    </row>
    <row r="10" spans="1:9">
      <c r="A10" s="4">
        <v>2016</v>
      </c>
      <c r="B10" s="5">
        <v>1642556</v>
      </c>
      <c r="C10" s="6">
        <v>102.42</v>
      </c>
      <c r="D10" s="5">
        <f t="shared" si="0"/>
        <v>2050228.0710798672</v>
      </c>
      <c r="E10" s="7">
        <v>57602</v>
      </c>
      <c r="F10" s="8">
        <f t="shared" si="1"/>
        <v>35593.001477029742</v>
      </c>
      <c r="G10" s="4" t="s">
        <v>8</v>
      </c>
      <c r="H10" s="9">
        <f t="shared" si="2"/>
        <v>1606498808.7111537</v>
      </c>
      <c r="I10" s="4"/>
    </row>
    <row r="11" spans="1:9">
      <c r="A11" s="4">
        <v>2017</v>
      </c>
      <c r="B11" s="5">
        <v>1716521</v>
      </c>
      <c r="C11" s="6">
        <v>104.65</v>
      </c>
      <c r="D11" s="5">
        <f t="shared" si="0"/>
        <v>2096894.8365026277</v>
      </c>
      <c r="E11" s="7">
        <v>58214</v>
      </c>
      <c r="F11" s="8">
        <f t="shared" si="1"/>
        <v>36020.456187560172</v>
      </c>
      <c r="G11" s="4" t="s">
        <v>8</v>
      </c>
      <c r="H11" s="9">
        <f t="shared" si="2"/>
        <v>1598683417.3801281</v>
      </c>
      <c r="I11" s="4"/>
    </row>
    <row r="12" spans="1:9">
      <c r="A12" s="4">
        <v>2018</v>
      </c>
      <c r="B12" s="5">
        <v>1781890</v>
      </c>
      <c r="C12" s="6">
        <v>106.37</v>
      </c>
      <c r="D12" s="5">
        <f t="shared" si="0"/>
        <v>2141551.3547052741</v>
      </c>
      <c r="E12" s="7">
        <v>59093</v>
      </c>
      <c r="F12" s="8">
        <f t="shared" si="1"/>
        <v>36240.355959339926</v>
      </c>
      <c r="G12" s="4" t="s">
        <v>8</v>
      </c>
      <c r="H12" s="9">
        <f t="shared" si="2"/>
        <v>1609828137.4562964</v>
      </c>
      <c r="I12" s="4"/>
    </row>
    <row r="13" spans="1:9">
      <c r="A13" s="4">
        <v>2019</v>
      </c>
      <c r="B13" s="5">
        <v>1896083</v>
      </c>
      <c r="C13" s="6">
        <v>108.5</v>
      </c>
      <c r="D13" s="5">
        <f>B13/C13*C$17</f>
        <v>2234057.6103225807</v>
      </c>
      <c r="E13" s="7">
        <v>58202</v>
      </c>
      <c r="F13" s="8">
        <f t="shared" si="1"/>
        <v>38384.550536452021</v>
      </c>
      <c r="G13" s="4" t="s">
        <v>8</v>
      </c>
      <c r="H13" s="16">
        <f t="shared" si="2"/>
        <v>1460758851.9113173</v>
      </c>
      <c r="I13" s="9">
        <f>H13-H8</f>
        <v>45189776.353590488</v>
      </c>
    </row>
    <row r="14" spans="1:9">
      <c r="A14" s="4">
        <v>2020</v>
      </c>
      <c r="B14" s="5">
        <v>2008219</v>
      </c>
      <c r="C14" s="6">
        <v>109.37</v>
      </c>
      <c r="D14" s="5">
        <f>B14/C14*C$17</f>
        <v>2347359.5772149581</v>
      </c>
      <c r="E14" s="7">
        <v>65458</v>
      </c>
      <c r="F14" s="8">
        <f t="shared" si="1"/>
        <v>35860.545345335304</v>
      </c>
      <c r="G14" s="4" t="s">
        <v>9</v>
      </c>
      <c r="H14" s="9">
        <f t="shared" si="2"/>
        <v>1808086902.0281348</v>
      </c>
      <c r="I14" s="4"/>
    </row>
    <row r="15" spans="1:9">
      <c r="A15" s="4">
        <v>2021</v>
      </c>
      <c r="B15" s="5">
        <v>2062057</v>
      </c>
      <c r="C15" s="6">
        <v>110.35</v>
      </c>
      <c r="D15" s="5">
        <f t="shared" si="0"/>
        <v>2388884.1584050748</v>
      </c>
      <c r="E15" s="7">
        <v>67383</v>
      </c>
      <c r="F15" s="8">
        <f t="shared" si="1"/>
        <v>35452.327121159266</v>
      </c>
      <c r="G15" s="4" t="s">
        <v>9</v>
      </c>
      <c r="H15" s="9">
        <f t="shared" si="2"/>
        <v>1888766397.8422489</v>
      </c>
      <c r="I15" s="4"/>
    </row>
    <row r="16" spans="1:9">
      <c r="A16" s="4">
        <v>2022</v>
      </c>
      <c r="B16" s="5">
        <v>2154915</v>
      </c>
      <c r="C16" s="6">
        <v>118.21</v>
      </c>
      <c r="D16" s="5">
        <f t="shared" si="0"/>
        <v>2330465.5579054225</v>
      </c>
      <c r="E16" s="27">
        <v>67503</v>
      </c>
      <c r="F16" s="8">
        <f t="shared" si="1"/>
        <v>34523.881277949462</v>
      </c>
      <c r="G16" s="4" t="s">
        <v>9</v>
      </c>
      <c r="H16" s="9">
        <f t="shared" si="2"/>
        <v>1954802914.8304768</v>
      </c>
      <c r="I16" s="4"/>
    </row>
    <row r="17" spans="1:10">
      <c r="A17" s="4">
        <v>2023</v>
      </c>
      <c r="B17" s="5">
        <v>2343555</v>
      </c>
      <c r="C17" s="6">
        <v>127.84</v>
      </c>
      <c r="D17" s="5">
        <f t="shared" si="0"/>
        <v>2343555</v>
      </c>
      <c r="E17" s="27">
        <v>67503</v>
      </c>
      <c r="F17" s="8">
        <f>D17/E17*1000</f>
        <v>34717.790320430206</v>
      </c>
      <c r="G17" s="4" t="s">
        <v>9</v>
      </c>
      <c r="H17" s="9">
        <f t="shared" si="2"/>
        <v>1941713472.7358994</v>
      </c>
      <c r="I17" s="9">
        <f>H17-H13</f>
        <v>480954620.8245821</v>
      </c>
    </row>
    <row r="18" spans="1:10">
      <c r="A18" s="4">
        <v>2024</v>
      </c>
      <c r="B18" s="5"/>
      <c r="C18" s="6"/>
      <c r="D18" s="5"/>
      <c r="E18" s="7"/>
      <c r="F18" s="8"/>
      <c r="G18" s="4" t="s">
        <v>9</v>
      </c>
      <c r="H18" s="16"/>
      <c r="I18" s="9"/>
      <c r="J18" s="13"/>
    </row>
    <row r="19" spans="1:10">
      <c r="A19" s="4" t="s">
        <v>4</v>
      </c>
      <c r="B19" s="4"/>
      <c r="C19" s="4"/>
      <c r="D19" s="9">
        <f>F2*E17/1000</f>
        <v>4285268.4727358995</v>
      </c>
      <c r="E19" s="9">
        <f>D19-D17</f>
        <v>1941713.4727358995</v>
      </c>
      <c r="F19" s="4"/>
      <c r="G19" s="4"/>
      <c r="H19" s="9"/>
      <c r="I19" s="4"/>
    </row>
    <row r="20" spans="1:10">
      <c r="A20" s="4" t="s">
        <v>5</v>
      </c>
      <c r="B20" s="4"/>
      <c r="C20" s="4"/>
      <c r="D20" s="10">
        <f>(D19-D17)/D19</f>
        <v>0.45311361122170862</v>
      </c>
      <c r="E20" s="4"/>
      <c r="F20" s="4"/>
      <c r="G20" s="4"/>
      <c r="H20" s="4"/>
      <c r="I20" s="4"/>
    </row>
    <row r="21" spans="1:10">
      <c r="A21" s="4"/>
      <c r="B21" s="4"/>
      <c r="C21" s="4"/>
      <c r="D21" s="11">
        <f>365-365*D20</f>
        <v>199.61353190407635</v>
      </c>
      <c r="E21" s="4"/>
      <c r="F21" s="4"/>
      <c r="G21" s="4"/>
      <c r="H21" s="4"/>
      <c r="I21" s="4"/>
    </row>
    <row r="22" spans="1:10">
      <c r="A22" s="4"/>
      <c r="B22" s="4"/>
      <c r="C22" s="4"/>
      <c r="D22" s="12">
        <f>A23+D21-1</f>
        <v>45125.613531904077</v>
      </c>
      <c r="E22" s="4"/>
      <c r="F22" s="4"/>
      <c r="G22" s="4"/>
      <c r="H22" s="4"/>
      <c r="I22" s="4"/>
    </row>
    <row r="23" spans="1:10">
      <c r="A23" s="1">
        <v>44927</v>
      </c>
      <c r="D23" s="2"/>
    </row>
    <row r="27" spans="1:10">
      <c r="I27" s="28"/>
    </row>
    <row r="28" spans="1:10">
      <c r="I28" s="28"/>
    </row>
    <row r="29" spans="1:10">
      <c r="I29" s="28"/>
    </row>
    <row r="30" spans="1:10">
      <c r="I30" s="28"/>
    </row>
    <row r="31" spans="1:10">
      <c r="I31" s="28"/>
    </row>
    <row r="32" spans="1:10">
      <c r="I32" s="28"/>
    </row>
    <row r="33" spans="9:9">
      <c r="I33" s="28"/>
    </row>
    <row r="34" spans="9:9">
      <c r="I34" s="28"/>
    </row>
    <row r="35" spans="9:9">
      <c r="I35" s="28"/>
    </row>
    <row r="36" spans="9:9">
      <c r="I36" s="28"/>
    </row>
    <row r="37" spans="9:9">
      <c r="I37" s="28"/>
    </row>
    <row r="38" spans="9:9">
      <c r="I38" s="28"/>
    </row>
    <row r="39" spans="9:9">
      <c r="I39" s="28"/>
    </row>
    <row r="40" spans="9:9">
      <c r="I40" s="28"/>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J21" sqref="J21"/>
    </sheetView>
  </sheetViews>
  <sheetFormatPr defaultRowHeight="14.5"/>
  <cols>
    <col min="1" max="1" width="65.7265625" customWidth="1"/>
    <col min="2" max="2" width="10.26953125" bestFit="1" customWidth="1"/>
    <col min="3" max="4" width="11.26953125" bestFit="1" customWidth="1"/>
    <col min="5" max="6" width="12.26953125" bestFit="1" customWidth="1"/>
  </cols>
  <sheetData>
    <row r="1" spans="1:6">
      <c r="A1" s="22" t="s">
        <v>47</v>
      </c>
      <c r="B1" s="18">
        <v>2020</v>
      </c>
      <c r="C1" s="18">
        <v>2021</v>
      </c>
      <c r="D1" s="18">
        <v>2022</v>
      </c>
      <c r="E1" s="18">
        <v>2023</v>
      </c>
      <c r="F1" s="18">
        <v>2024</v>
      </c>
    </row>
    <row r="2" spans="1:6">
      <c r="A2" s="18" t="s">
        <v>32</v>
      </c>
      <c r="B2" s="21">
        <v>4000</v>
      </c>
      <c r="C2" s="21">
        <v>8000</v>
      </c>
      <c r="D2" s="21">
        <v>12000</v>
      </c>
      <c r="E2" s="21">
        <v>16000</v>
      </c>
      <c r="F2" s="21">
        <v>20000</v>
      </c>
    </row>
    <row r="3" spans="1:6">
      <c r="A3" s="18" t="s">
        <v>33</v>
      </c>
      <c r="B3" s="21"/>
      <c r="C3" s="21">
        <v>11376</v>
      </c>
      <c r="D3" s="21">
        <v>26545</v>
      </c>
      <c r="E3" s="21">
        <v>26545</v>
      </c>
      <c r="F3" s="21">
        <v>26545</v>
      </c>
    </row>
    <row r="4" spans="1:6">
      <c r="A4" s="18" t="s">
        <v>34</v>
      </c>
      <c r="B4" s="21"/>
      <c r="C4" s="21"/>
      <c r="D4" s="21">
        <v>2135</v>
      </c>
      <c r="E4" s="21">
        <v>2135</v>
      </c>
      <c r="F4" s="21">
        <v>2135</v>
      </c>
    </row>
    <row r="5" spans="1:6">
      <c r="A5" s="18" t="s">
        <v>35</v>
      </c>
      <c r="B5" s="21"/>
      <c r="C5" s="21"/>
      <c r="D5" s="21">
        <v>1190</v>
      </c>
      <c r="E5" s="21"/>
      <c r="F5" s="21"/>
    </row>
    <row r="6" spans="1:6">
      <c r="A6" s="18" t="s">
        <v>36</v>
      </c>
      <c r="B6" s="21"/>
      <c r="C6" s="21">
        <v>11000</v>
      </c>
      <c r="D6" s="21"/>
      <c r="E6" s="21"/>
      <c r="F6" s="21"/>
    </row>
    <row r="7" spans="1:6">
      <c r="A7" s="18" t="s">
        <v>37</v>
      </c>
      <c r="B7" s="21"/>
      <c r="C7" s="21"/>
      <c r="D7" s="21"/>
      <c r="E7" s="21">
        <v>8000</v>
      </c>
      <c r="F7" s="21">
        <v>8000</v>
      </c>
    </row>
    <row r="8" spans="1:6">
      <c r="A8" s="18" t="s">
        <v>38</v>
      </c>
      <c r="B8" s="21"/>
      <c r="C8" s="21"/>
      <c r="D8" s="21"/>
      <c r="E8" s="21">
        <v>16784</v>
      </c>
      <c r="F8" s="21">
        <v>16784</v>
      </c>
    </row>
    <row r="9" spans="1:6">
      <c r="A9" s="18" t="s">
        <v>39</v>
      </c>
      <c r="B9" s="21"/>
      <c r="C9" s="21"/>
      <c r="D9" s="21"/>
      <c r="E9" s="21">
        <v>48894</v>
      </c>
      <c r="F9" s="21">
        <v>48894</v>
      </c>
    </row>
    <row r="10" spans="1:6">
      <c r="A10" s="18" t="s">
        <v>40</v>
      </c>
      <c r="B10" s="21"/>
      <c r="C10" s="21"/>
      <c r="D10" s="21">
        <v>12649.95</v>
      </c>
      <c r="E10" s="21"/>
      <c r="F10" s="21"/>
    </row>
    <row r="11" spans="1:6">
      <c r="A11" s="18" t="s">
        <v>41</v>
      </c>
      <c r="B11" s="21"/>
      <c r="C11" s="21">
        <v>800.63</v>
      </c>
      <c r="D11" s="21"/>
      <c r="E11" s="21"/>
      <c r="F11" s="21"/>
    </row>
    <row r="12" spans="1:6">
      <c r="A12" s="18" t="s">
        <v>42</v>
      </c>
      <c r="B12" s="21"/>
      <c r="C12" s="21"/>
      <c r="D12" s="21">
        <v>37567</v>
      </c>
      <c r="E12" s="21">
        <v>22433</v>
      </c>
      <c r="F12" s="21"/>
    </row>
    <row r="13" spans="1:6">
      <c r="A13" s="22" t="s">
        <v>43</v>
      </c>
      <c r="B13" s="20">
        <f>SUM(B2:B12)</f>
        <v>4000</v>
      </c>
      <c r="C13" s="20">
        <f t="shared" ref="C13:F13" si="0">SUM(C2:C12)</f>
        <v>31176.63</v>
      </c>
      <c r="D13" s="20">
        <f t="shared" si="0"/>
        <v>92086.95</v>
      </c>
      <c r="E13" s="20">
        <f t="shared" si="0"/>
        <v>140791</v>
      </c>
      <c r="F13" s="20">
        <f t="shared" si="0"/>
        <v>122358</v>
      </c>
    </row>
    <row r="15" spans="1:6">
      <c r="A15" s="25" t="s">
        <v>46</v>
      </c>
      <c r="B15" s="19">
        <v>2020</v>
      </c>
      <c r="C15" s="19">
        <v>2021</v>
      </c>
      <c r="D15" s="19">
        <v>2022</v>
      </c>
      <c r="E15" s="19">
        <v>2023</v>
      </c>
      <c r="F15" s="19">
        <v>2024</v>
      </c>
    </row>
    <row r="16" spans="1:6">
      <c r="A16" s="19" t="s">
        <v>32</v>
      </c>
      <c r="B16" s="24">
        <v>4000</v>
      </c>
      <c r="C16" s="24">
        <v>8000</v>
      </c>
      <c r="D16" s="24">
        <v>12000</v>
      </c>
      <c r="E16" s="24">
        <v>16000</v>
      </c>
      <c r="F16" s="24">
        <v>20000</v>
      </c>
    </row>
    <row r="17" spans="1:6">
      <c r="A17" s="19" t="s">
        <v>33</v>
      </c>
      <c r="B17" s="24"/>
      <c r="C17" s="24">
        <v>11376</v>
      </c>
      <c r="D17" s="24">
        <v>26545</v>
      </c>
      <c r="E17" s="24">
        <v>26545</v>
      </c>
      <c r="F17" s="24">
        <v>26545</v>
      </c>
    </row>
    <row r="18" spans="1:6">
      <c r="A18" s="19" t="s">
        <v>34</v>
      </c>
      <c r="B18" s="24"/>
      <c r="C18" s="24"/>
      <c r="D18" s="24">
        <v>2135</v>
      </c>
      <c r="E18" s="24">
        <v>2135</v>
      </c>
      <c r="F18" s="24">
        <v>2135</v>
      </c>
    </row>
    <row r="19" spans="1:6">
      <c r="A19" s="25" t="s">
        <v>43</v>
      </c>
      <c r="B19" s="23">
        <f>SUM(B16:B18)</f>
        <v>4000</v>
      </c>
      <c r="C19" s="23">
        <f>SUM(C16:C18)</f>
        <v>19376</v>
      </c>
      <c r="D19" s="23">
        <f>SUM(D16:D18)</f>
        <v>40680</v>
      </c>
      <c r="E19" s="23">
        <f>SUM(E16:E18)</f>
        <v>44680</v>
      </c>
      <c r="F19" s="23">
        <f>SUM(F16:F18)</f>
        <v>48680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Werkbladen</vt:lpstr>
      </vt:variant>
      <vt:variant>
        <vt:i4>7</vt:i4>
      </vt:variant>
    </vt:vector>
  </HeadingPairs>
  <TitlesOfParts>
    <vt:vector size="7" baseType="lpstr">
      <vt:lpstr>Tabbladen</vt:lpstr>
      <vt:lpstr>Tabel 1</vt:lpstr>
      <vt:lpstr>Tabel 2</vt:lpstr>
      <vt:lpstr>Tabel 3</vt:lpstr>
      <vt:lpstr>Tabel 4</vt:lpstr>
      <vt:lpstr>Tabel 5</vt:lpstr>
      <vt:lpstr>Tabel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2023-09-15T14:42:26Z</dcterms:modified>
</cp:coreProperties>
</file>